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経理(81)/済み/xlsx/"/>
    </mc:Choice>
  </mc:AlternateContent>
  <xr:revisionPtr revIDLastSave="3" documentId="8_{3F4CC68F-CD71-423D-A65A-A0089A598FFA}" xr6:coauthVersionLast="47" xr6:coauthVersionMax="47" xr10:uidLastSave="{BD2DDA2F-8D33-4BEF-A234-5F25F7D750A0}"/>
  <bookViews>
    <workbookView xWindow="-28920" yWindow="-120" windowWidth="29040" windowHeight="17640" xr2:uid="{00000000-000D-0000-FFFF-FFFF00000000}"/>
  </bookViews>
  <sheets>
    <sheet name="資本" sheetId="5" r:id="rId1"/>
  </sheets>
  <definedNames>
    <definedName name="_xlnm.Print_Area" localSheetId="0">資本!$A$1:$AL$29</definedName>
  </definedNames>
  <calcPr calcId="191029"/>
</workbook>
</file>

<file path=xl/calcChain.xml><?xml version="1.0" encoding="utf-8"?>
<calcChain xmlns="http://schemas.openxmlformats.org/spreadsheetml/2006/main">
  <c r="K9" i="5" l="1"/>
  <c r="K12" i="5" s="1"/>
  <c r="B25" i="5"/>
  <c r="B29" i="5" s="1"/>
  <c r="I25" i="5"/>
  <c r="I29" i="5"/>
  <c r="N25" i="5"/>
  <c r="N29" i="5" s="1"/>
  <c r="X25" i="5"/>
  <c r="X29" i="5" s="1"/>
  <c r="AC25" i="5"/>
  <c r="AC29" i="5"/>
  <c r="AH25" i="5"/>
  <c r="AH29" i="5" s="1"/>
  <c r="AI9" i="5"/>
  <c r="AE9" i="5"/>
  <c r="AE12" i="5"/>
  <c r="U8" i="5"/>
  <c r="Z8" i="5" s="1"/>
  <c r="K15" i="5"/>
  <c r="D25" i="5"/>
  <c r="D29" i="5" s="1"/>
  <c r="E23" i="5"/>
  <c r="G23" i="5" s="1"/>
  <c r="J23" i="5"/>
  <c r="O23" i="5" s="1"/>
  <c r="E21" i="5"/>
  <c r="J21" i="5" s="1"/>
  <c r="E18" i="5"/>
  <c r="E25" i="5" s="1"/>
  <c r="E19" i="5"/>
  <c r="G19" i="5" s="1"/>
  <c r="J19" i="5"/>
  <c r="O19" i="5" s="1"/>
  <c r="E20" i="5"/>
  <c r="J20" i="5" s="1"/>
  <c r="E22" i="5"/>
  <c r="G22" i="5" s="1"/>
  <c r="E24" i="5"/>
  <c r="J24" i="5"/>
  <c r="O24" i="5" s="1"/>
  <c r="E26" i="5"/>
  <c r="J26" i="5" s="1"/>
  <c r="E27" i="5"/>
  <c r="J27" i="5" s="1"/>
  <c r="E28" i="5"/>
  <c r="J28" i="5"/>
  <c r="O28" i="5" s="1"/>
  <c r="B11" i="5"/>
  <c r="F11" i="5" s="1"/>
  <c r="F13" i="5"/>
  <c r="K13" i="5" s="1"/>
  <c r="F10" i="5"/>
  <c r="B14" i="5"/>
  <c r="P9" i="5"/>
  <c r="P12" i="5" s="1"/>
  <c r="J18" i="5"/>
  <c r="G24" i="5"/>
  <c r="L24" i="5"/>
  <c r="P15" i="5"/>
  <c r="U15" i="5" s="1"/>
  <c r="Z15" i="5" s="1"/>
  <c r="G28" i="5"/>
  <c r="L28" i="5" s="1"/>
  <c r="G21" i="5"/>
  <c r="L21" i="5" s="1"/>
  <c r="O18" i="5"/>
  <c r="S18" i="5" s="1"/>
  <c r="G26" i="5"/>
  <c r="L26" i="5"/>
  <c r="Q26" i="5" s="1"/>
  <c r="Q24" i="5"/>
  <c r="V24" i="5" s="1"/>
  <c r="G27" i="5"/>
  <c r="G20" i="5"/>
  <c r="L20" i="5" s="1"/>
  <c r="L27" i="5"/>
  <c r="Q27" i="5" s="1"/>
  <c r="V27" i="5" l="1"/>
  <c r="L22" i="5"/>
  <c r="U12" i="5"/>
  <c r="O20" i="5"/>
  <c r="L23" i="5"/>
  <c r="T18" i="5"/>
  <c r="K11" i="5"/>
  <c r="P11" i="5"/>
  <c r="U11" i="5" s="1"/>
  <c r="S28" i="5"/>
  <c r="T28" i="5" s="1"/>
  <c r="Q20" i="5"/>
  <c r="O27" i="5"/>
  <c r="AA24" i="5"/>
  <c r="AE15" i="5"/>
  <c r="AI15" i="5"/>
  <c r="O26" i="5"/>
  <c r="L19" i="5"/>
  <c r="C19" i="5"/>
  <c r="C24" i="5"/>
  <c r="C29" i="5"/>
  <c r="C21" i="5"/>
  <c r="C20" i="5"/>
  <c r="C18" i="5"/>
  <c r="C28" i="5"/>
  <c r="C27" i="5"/>
  <c r="C26" i="5"/>
  <c r="C23" i="5"/>
  <c r="C22" i="5"/>
  <c r="C25" i="5"/>
  <c r="O21" i="5"/>
  <c r="S23" i="5"/>
  <c r="T23" i="5" s="1"/>
  <c r="Q21" i="5"/>
  <c r="Q28" i="5"/>
  <c r="S19" i="5"/>
  <c r="T19" i="5"/>
  <c r="V26" i="5"/>
  <c r="P13" i="5"/>
  <c r="T24" i="5"/>
  <c r="S24" i="5"/>
  <c r="E29" i="5"/>
  <c r="F14" i="5"/>
  <c r="G18" i="5"/>
  <c r="J22" i="5"/>
  <c r="Y23" i="5" l="1"/>
  <c r="Y28" i="5"/>
  <c r="F29" i="5"/>
  <c r="F27" i="5"/>
  <c r="F20" i="5"/>
  <c r="F18" i="5"/>
  <c r="F23" i="5"/>
  <c r="F22" i="5"/>
  <c r="F28" i="5"/>
  <c r="F24" i="5"/>
  <c r="F19" i="5"/>
  <c r="F21" i="5"/>
  <c r="F26" i="5"/>
  <c r="Y24" i="5"/>
  <c r="Y19" i="5"/>
  <c r="AI12" i="5"/>
  <c r="Z12" i="5"/>
  <c r="U13" i="5"/>
  <c r="Q19" i="5"/>
  <c r="Q22" i="5"/>
  <c r="O22" i="5"/>
  <c r="F25" i="5"/>
  <c r="S27" i="5"/>
  <c r="T27" i="5"/>
  <c r="Q23" i="5"/>
  <c r="T21" i="5"/>
  <c r="S21" i="5"/>
  <c r="S20" i="5"/>
  <c r="T20" i="5"/>
  <c r="Y18" i="5"/>
  <c r="AA26" i="5"/>
  <c r="V28" i="5"/>
  <c r="J25" i="5"/>
  <c r="S26" i="5"/>
  <c r="T26" i="5"/>
  <c r="AF24" i="5"/>
  <c r="V20" i="5"/>
  <c r="L18" i="5"/>
  <c r="G25" i="5"/>
  <c r="V21" i="5"/>
  <c r="AI11" i="5"/>
  <c r="AE11" i="5"/>
  <c r="Z11" i="5"/>
  <c r="AA27" i="5"/>
  <c r="S22" i="5" l="1"/>
  <c r="S25" i="5" s="1"/>
  <c r="S29" i="5" s="1"/>
  <c r="O25" i="5"/>
  <c r="G29" i="5"/>
  <c r="H25" i="5"/>
  <c r="AF26" i="5"/>
  <c r="AD28" i="5"/>
  <c r="AF27" i="5"/>
  <c r="Y20" i="5"/>
  <c r="Y26" i="5"/>
  <c r="Y27" i="5"/>
  <c r="V22" i="5"/>
  <c r="Z13" i="5"/>
  <c r="Q18" i="5"/>
  <c r="L25" i="5"/>
  <c r="AA20" i="5"/>
  <c r="J29" i="5"/>
  <c r="K25" i="5"/>
  <c r="AD18" i="5"/>
  <c r="V19" i="5"/>
  <c r="AD23" i="5"/>
  <c r="AK24" i="5"/>
  <c r="AD24" i="5"/>
  <c r="V23" i="5"/>
  <c r="AA21" i="5"/>
  <c r="AA28" i="5"/>
  <c r="Y21" i="5"/>
  <c r="AD19" i="5"/>
  <c r="AD21" i="5" l="1"/>
  <c r="V18" i="5"/>
  <c r="Q25" i="5"/>
  <c r="K10" i="5"/>
  <c r="K18" i="5"/>
  <c r="K29" i="5"/>
  <c r="K19" i="5"/>
  <c r="K20" i="5"/>
  <c r="K21" i="5"/>
  <c r="K28" i="5"/>
  <c r="K23" i="5"/>
  <c r="K27" i="5"/>
  <c r="K24" i="5"/>
  <c r="K26" i="5"/>
  <c r="K22" i="5"/>
  <c r="H28" i="5"/>
  <c r="H29" i="5"/>
  <c r="H26" i="5"/>
  <c r="H24" i="5"/>
  <c r="H21" i="5"/>
  <c r="H27" i="5"/>
  <c r="H20" i="5"/>
  <c r="H23" i="5"/>
  <c r="H19" i="5"/>
  <c r="H22" i="5"/>
  <c r="H18" i="5"/>
  <c r="AE13" i="5"/>
  <c r="AJ13" i="5"/>
  <c r="AD26" i="5"/>
  <c r="O29" i="5"/>
  <c r="P25" i="5" s="1"/>
  <c r="AA23" i="5"/>
  <c r="AA19" i="5"/>
  <c r="AI24" i="5"/>
  <c r="AF20" i="5"/>
  <c r="AA22" i="5"/>
  <c r="AI28" i="5"/>
  <c r="T22" i="5"/>
  <c r="AI23" i="5"/>
  <c r="AF28" i="5"/>
  <c r="AF21" i="5"/>
  <c r="AK26" i="5"/>
  <c r="AD27" i="5"/>
  <c r="AK27" i="5"/>
  <c r="AI19" i="5"/>
  <c r="L29" i="5"/>
  <c r="M25" i="5"/>
  <c r="AI18" i="5"/>
  <c r="AD20" i="5"/>
  <c r="AI26" i="5" l="1"/>
  <c r="Y22" i="5"/>
  <c r="T25" i="5"/>
  <c r="AF23" i="5"/>
  <c r="K16" i="5"/>
  <c r="K14" i="5"/>
  <c r="AF19" i="5"/>
  <c r="AK20" i="5"/>
  <c r="AI20" i="5"/>
  <c r="M27" i="5"/>
  <c r="M26" i="5"/>
  <c r="M29" i="5"/>
  <c r="M28" i="5"/>
  <c r="M24" i="5"/>
  <c r="M20" i="5"/>
  <c r="M21" i="5"/>
  <c r="M19" i="5"/>
  <c r="M23" i="5"/>
  <c r="M22" i="5"/>
  <c r="M18" i="5"/>
  <c r="AK21" i="5"/>
  <c r="Q29" i="5"/>
  <c r="AF22" i="5"/>
  <c r="AI21" i="5"/>
  <c r="AI27" i="5"/>
  <c r="AK28" i="5"/>
  <c r="P10" i="5"/>
  <c r="P18" i="5"/>
  <c r="P29" i="5"/>
  <c r="P24" i="5"/>
  <c r="P23" i="5"/>
  <c r="P28" i="5"/>
  <c r="P19" i="5"/>
  <c r="P21" i="5"/>
  <c r="P27" i="5"/>
  <c r="P20" i="5"/>
  <c r="P26" i="5"/>
  <c r="P22" i="5"/>
  <c r="V25" i="5"/>
  <c r="AA18" i="5"/>
  <c r="AA25" i="5" l="1"/>
  <c r="AF18" i="5"/>
  <c r="R29" i="5"/>
  <c r="R26" i="5"/>
  <c r="R27" i="5"/>
  <c r="R24" i="5"/>
  <c r="R21" i="5"/>
  <c r="R28" i="5"/>
  <c r="R20" i="5"/>
  <c r="R23" i="5"/>
  <c r="R22" i="5"/>
  <c r="R19" i="5"/>
  <c r="R18" i="5"/>
  <c r="V29" i="5"/>
  <c r="U7" i="5"/>
  <c r="P16" i="5"/>
  <c r="P14" i="5"/>
  <c r="T29" i="5"/>
  <c r="U25" i="5"/>
  <c r="AK19" i="5"/>
  <c r="AK22" i="5"/>
  <c r="R25" i="5"/>
  <c r="AK23" i="5"/>
  <c r="AD22" i="5"/>
  <c r="Y25" i="5"/>
  <c r="W29" i="5" l="1"/>
  <c r="W24" i="5"/>
  <c r="W27" i="5"/>
  <c r="W26" i="5"/>
  <c r="W20" i="5"/>
  <c r="W28" i="5"/>
  <c r="W21" i="5"/>
  <c r="W19" i="5"/>
  <c r="W23" i="5"/>
  <c r="W22" i="5"/>
  <c r="W18" i="5"/>
  <c r="AF25" i="5"/>
  <c r="AK18" i="5"/>
  <c r="AI22" i="5"/>
  <c r="AD25" i="5"/>
  <c r="W25" i="5"/>
  <c r="U29" i="5"/>
  <c r="U10" i="5"/>
  <c r="U23" i="5"/>
  <c r="U18" i="5"/>
  <c r="U28" i="5"/>
  <c r="U19" i="5"/>
  <c r="U24" i="5"/>
  <c r="U27" i="5"/>
  <c r="U21" i="5"/>
  <c r="U20" i="5"/>
  <c r="U26" i="5"/>
  <c r="U22" i="5"/>
  <c r="AA29" i="5"/>
  <c r="AB25" i="5"/>
  <c r="Y29" i="5"/>
  <c r="Z25" i="5"/>
  <c r="AE25" i="5" l="1"/>
  <c r="AD29" i="5"/>
  <c r="U16" i="5"/>
  <c r="U14" i="5"/>
  <c r="AF29" i="5"/>
  <c r="AG25" i="5"/>
  <c r="Z29" i="5"/>
  <c r="Z10" i="5"/>
  <c r="Z23" i="5"/>
  <c r="Z24" i="5"/>
  <c r="Z18" i="5"/>
  <c r="Z19" i="5"/>
  <c r="Z28" i="5"/>
  <c r="Z20" i="5"/>
  <c r="Z26" i="5"/>
  <c r="Z21" i="5"/>
  <c r="Z27" i="5"/>
  <c r="Z22" i="5"/>
  <c r="AI25" i="5"/>
  <c r="AB29" i="5"/>
  <c r="AB24" i="5"/>
  <c r="AB26" i="5"/>
  <c r="AB27" i="5"/>
  <c r="AB21" i="5"/>
  <c r="AB28" i="5"/>
  <c r="AB20" i="5"/>
  <c r="AB22" i="5"/>
  <c r="AB19" i="5"/>
  <c r="AB23" i="5"/>
  <c r="AB18" i="5"/>
  <c r="AK25" i="5"/>
  <c r="AG29" i="5" l="1"/>
  <c r="AG24" i="5"/>
  <c r="AG27" i="5"/>
  <c r="AG26" i="5"/>
  <c r="AG28" i="5"/>
  <c r="AG20" i="5"/>
  <c r="AG21" i="5"/>
  <c r="AG19" i="5"/>
  <c r="AG22" i="5"/>
  <c r="AG23" i="5"/>
  <c r="AG18" i="5"/>
  <c r="AK29" i="5"/>
  <c r="AI29" i="5"/>
  <c r="Z16" i="5"/>
  <c r="Z14" i="5"/>
  <c r="AE29" i="5"/>
  <c r="AE10" i="5"/>
  <c r="AE24" i="5"/>
  <c r="AE28" i="5"/>
  <c r="AE18" i="5"/>
  <c r="AE19" i="5"/>
  <c r="AE23" i="5"/>
  <c r="AE27" i="5"/>
  <c r="AE26" i="5"/>
  <c r="AE21" i="5"/>
  <c r="AE20" i="5"/>
  <c r="AE22" i="5"/>
  <c r="AL29" i="5" l="1"/>
  <c r="AL24" i="5"/>
  <c r="AL27" i="5"/>
  <c r="AL26" i="5"/>
  <c r="AL21" i="5"/>
  <c r="AL28" i="5"/>
  <c r="AL20" i="5"/>
  <c r="AL23" i="5"/>
  <c r="AL22" i="5"/>
  <c r="AL19" i="5"/>
  <c r="AL18" i="5"/>
  <c r="AJ10" i="5"/>
  <c r="AJ29" i="5"/>
  <c r="AJ28" i="5"/>
  <c r="AJ24" i="5"/>
  <c r="AJ23" i="5"/>
  <c r="AJ18" i="5"/>
  <c r="AJ19" i="5"/>
  <c r="AJ27" i="5"/>
  <c r="AJ26" i="5"/>
  <c r="AJ21" i="5"/>
  <c r="AJ20" i="5"/>
  <c r="AJ22" i="5"/>
  <c r="AJ25" i="5"/>
  <c r="AE16" i="5"/>
  <c r="AE14" i="5"/>
  <c r="AL25" i="5"/>
  <c r="AI16" i="5" l="1"/>
  <c r="AJ14" i="5"/>
</calcChain>
</file>

<file path=xl/sharedStrings.xml><?xml version="1.0" encoding="utf-8"?>
<sst xmlns="http://schemas.openxmlformats.org/spreadsheetml/2006/main" count="153" uniqueCount="50">
  <si>
    <t>決算期</t>
  </si>
  <si>
    <t>実施時期</t>
  </si>
  <si>
    <t>　</t>
    <phoneticPr fontId="2"/>
  </si>
  <si>
    <t>資本政策</t>
  </si>
  <si>
    <t>現在</t>
  </si>
  <si>
    <t>第三者割当増資</t>
    <phoneticPr fontId="2"/>
  </si>
  <si>
    <t>株式分割</t>
  </si>
  <si>
    <t>1：</t>
    <phoneticPr fontId="2"/>
  </si>
  <si>
    <t>発行株式数</t>
  </si>
  <si>
    <t>(発行潜在株数）</t>
  </si>
  <si>
    <t>株分</t>
  </si>
  <si>
    <t>株</t>
  </si>
  <si>
    <t>株価</t>
  </si>
  <si>
    <t>(行使価格）</t>
  </si>
  <si>
    <t>円</t>
  </si>
  <si>
    <t>発行総額(調達額）</t>
    <rPh sb="5" eb="7">
      <t>チョウタツ</t>
    </rPh>
    <rPh sb="7" eb="8">
      <t>ガク</t>
    </rPh>
    <phoneticPr fontId="2"/>
  </si>
  <si>
    <t>千円</t>
  </si>
  <si>
    <t>発行済株式数</t>
  </si>
  <si>
    <t>資本金</t>
  </si>
  <si>
    <t>資本準備金</t>
  </si>
  <si>
    <t>授権株式数</t>
  </si>
  <si>
    <t>発行可能株式数</t>
  </si>
  <si>
    <t>調達金額(累計）</t>
  </si>
  <si>
    <t>時価総額</t>
  </si>
  <si>
    <t>株主</t>
  </si>
  <si>
    <t>株数</t>
  </si>
  <si>
    <t>％</t>
  </si>
  <si>
    <t>増加株数(潜在)</t>
  </si>
  <si>
    <t>顕在株数</t>
  </si>
  <si>
    <t>潜在含む株数</t>
  </si>
  <si>
    <t>増加株数</t>
  </si>
  <si>
    <t>従業員</t>
    <rPh sb="0" eb="3">
      <t>ジュウギョウイン</t>
    </rPh>
    <phoneticPr fontId="2"/>
  </si>
  <si>
    <t>従業員持株会</t>
    <rPh sb="0" eb="3">
      <t>ジュウギョウイン</t>
    </rPh>
    <rPh sb="3" eb="5">
      <t>モチカブ</t>
    </rPh>
    <rPh sb="5" eb="6">
      <t>カイ</t>
    </rPh>
    <phoneticPr fontId="2"/>
  </si>
  <si>
    <t>計</t>
  </si>
  <si>
    <t>事業会社</t>
    <rPh sb="0" eb="2">
      <t>ジギョウ</t>
    </rPh>
    <rPh sb="2" eb="4">
      <t>ガイシャ</t>
    </rPh>
    <phoneticPr fontId="2"/>
  </si>
  <si>
    <t>VC</t>
    <phoneticPr fontId="2"/>
  </si>
  <si>
    <t>一般投資家</t>
  </si>
  <si>
    <t>合計</t>
  </si>
  <si>
    <t>社長</t>
    <rPh sb="0" eb="2">
      <t>シャチョウ</t>
    </rPh>
    <phoneticPr fontId="2"/>
  </si>
  <si>
    <t>取締役</t>
    <rPh sb="0" eb="3">
      <t>トリシマリヤク</t>
    </rPh>
    <phoneticPr fontId="2"/>
  </si>
  <si>
    <t>増加株数(潜在)</t>
    <phoneticPr fontId="2"/>
  </si>
  <si>
    <t>親族・友人</t>
    <rPh sb="0" eb="2">
      <t>シンゾク</t>
    </rPh>
    <rPh sb="3" eb="5">
      <t>ユウジン</t>
    </rPh>
    <phoneticPr fontId="2"/>
  </si>
  <si>
    <t>第２回　新株予約権　割当</t>
    <rPh sb="0" eb="1">
      <t>ダイ</t>
    </rPh>
    <rPh sb="2" eb="3">
      <t>カイ</t>
    </rPh>
    <rPh sb="6" eb="8">
      <t>ヨヤク</t>
    </rPh>
    <rPh sb="10" eb="12">
      <t>ワリアテ</t>
    </rPh>
    <phoneticPr fontId="2"/>
  </si>
  <si>
    <t>第１回　新株予約権　割当</t>
    <rPh sb="0" eb="1">
      <t>ダイ</t>
    </rPh>
    <rPh sb="2" eb="3">
      <t>カイ</t>
    </rPh>
    <rPh sb="6" eb="8">
      <t>ヨヤク</t>
    </rPh>
    <rPh sb="10" eb="12">
      <t>ワリアテ</t>
    </rPh>
    <phoneticPr fontId="2"/>
  </si>
  <si>
    <t>株式公開</t>
    <rPh sb="0" eb="2">
      <t>カブシキ</t>
    </rPh>
    <rPh sb="2" eb="4">
      <t>コウカイ</t>
    </rPh>
    <phoneticPr fontId="2"/>
  </si>
  <si>
    <t>株式会社●●　資本政策案</t>
    <phoneticPr fontId="2"/>
  </si>
  <si>
    <t>2020年(令和2年)3月期</t>
    <rPh sb="6" eb="8">
      <t>レイワ</t>
    </rPh>
    <phoneticPr fontId="2"/>
  </si>
  <si>
    <t>2021年（令和3年）3月期</t>
    <rPh sb="4" eb="5">
      <t>ネン</t>
    </rPh>
    <rPh sb="6" eb="8">
      <t>レイワ</t>
    </rPh>
    <rPh sb="9" eb="10">
      <t>ネン</t>
    </rPh>
    <rPh sb="12" eb="13">
      <t>ツキ</t>
    </rPh>
    <rPh sb="13" eb="14">
      <t>キ</t>
    </rPh>
    <phoneticPr fontId="2"/>
  </si>
  <si>
    <t>2021年11月頃</t>
    <phoneticPr fontId="2"/>
  </si>
  <si>
    <t>2019年(令和元年)3月期</t>
    <rPh sb="6" eb="8">
      <t>レイワ</t>
    </rPh>
    <rPh sb="8" eb="9">
      <t>ゲン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</si>
</sst>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.0;[Red]\-#,##0.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name val="Symbol"/>
      <family val="1"/>
      <charset val="2"/>
    </font>
    <font>
      <b/>
      <sz val="11"/>
      <name val="Symbol"/>
      <family val="1"/>
      <charset val="2"/>
    </font>
    <font>
      <sz val="11"/>
      <name val="ＭＳ Ｐ明朝"/>
      <family val="1"/>
      <charset val="128"/>
    </font>
    <font>
      <b/>
      <sz val="18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gray125">
        <bgColor rgb="FFFFFFFF"/>
      </patternFill>
    </fill>
  </fills>
  <borders count="8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4" fillId="0" borderId="0" xfId="0" applyFont="1" applyAlignment="1">
      <alignment horizontal="left"/>
    </xf>
    <xf numFmtId="0" fontId="0" fillId="0" borderId="0" xfId="0" applyBorder="1">
      <alignment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8" fontId="0" fillId="0" borderId="5" xfId="1" applyFont="1" applyBorder="1" applyAlignment="1">
      <alignment horizontal="centerContinuous"/>
    </xf>
    <xf numFmtId="55" fontId="0" fillId="0" borderId="5" xfId="0" applyNumberFormat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4" fillId="0" borderId="7" xfId="0" applyFont="1" applyBorder="1" applyAlignment="1">
      <alignment horizontal="center"/>
    </xf>
    <xf numFmtId="38" fontId="0" fillId="0" borderId="0" xfId="1" applyFont="1" applyAlignment="1"/>
    <xf numFmtId="0" fontId="0" fillId="0" borderId="8" xfId="0" applyBorder="1">
      <alignment vertical="center"/>
    </xf>
    <xf numFmtId="0" fontId="0" fillId="0" borderId="9" xfId="0" applyBorder="1">
      <alignment vertical="center"/>
    </xf>
    <xf numFmtId="38" fontId="0" fillId="0" borderId="0" xfId="1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5" fillId="2" borderId="0" xfId="0" applyFont="1" applyFill="1" applyBorder="1" applyAlignment="1">
      <alignment horizontal="centerContinuous"/>
    </xf>
    <xf numFmtId="0" fontId="5" fillId="2" borderId="8" xfId="0" applyFont="1" applyFill="1" applyBorder="1" applyAlignment="1">
      <alignment horizontal="centerContinuous"/>
    </xf>
    <xf numFmtId="20" fontId="0" fillId="0" borderId="0" xfId="0" quotePrefix="1" applyNumberFormat="1" applyBorder="1" applyAlignment="1">
      <alignment horizontal="right"/>
    </xf>
    <xf numFmtId="0" fontId="0" fillId="0" borderId="0" xfId="0" applyBorder="1" applyAlignment="1">
      <alignment horizontal="left"/>
    </xf>
    <xf numFmtId="0" fontId="4" fillId="0" borderId="10" xfId="0" applyFont="1" applyBorder="1" applyAlignment="1">
      <alignment horizontal="left"/>
    </xf>
    <xf numFmtId="0" fontId="6" fillId="0" borderId="11" xfId="0" applyFont="1" applyBorder="1">
      <alignment vertical="center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38" fontId="6" fillId="0" borderId="11" xfId="0" applyNumberFormat="1" applyFont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38" fontId="6" fillId="0" borderId="11" xfId="1" applyFont="1" applyBorder="1" applyAlignment="1">
      <alignment horizontal="right"/>
    </xf>
    <xf numFmtId="38" fontId="6" fillId="0" borderId="11" xfId="1" applyFont="1" applyBorder="1" applyAlignment="1"/>
    <xf numFmtId="0" fontId="4" fillId="0" borderId="7" xfId="0" applyFont="1" applyBorder="1" applyAlignment="1">
      <alignment horizontal="left"/>
    </xf>
    <xf numFmtId="38" fontId="6" fillId="0" borderId="0" xfId="1" applyFont="1" applyAlignment="1"/>
    <xf numFmtId="0" fontId="3" fillId="0" borderId="16" xfId="0" applyFont="1" applyBorder="1" applyAlignment="1">
      <alignment horizontal="center"/>
    </xf>
    <xf numFmtId="0" fontId="0" fillId="0" borderId="17" xfId="0" applyBorder="1">
      <alignment vertical="center"/>
    </xf>
    <xf numFmtId="38" fontId="6" fillId="0" borderId="0" xfId="1" applyFont="1" applyBorder="1" applyAlignment="1"/>
    <xf numFmtId="0" fontId="0" fillId="0" borderId="18" xfId="0" applyBorder="1">
      <alignment vertical="center"/>
    </xf>
    <xf numFmtId="0" fontId="4" fillId="0" borderId="19" xfId="0" applyFont="1" applyBorder="1" applyAlignment="1">
      <alignment horizontal="left"/>
    </xf>
    <xf numFmtId="38" fontId="6" fillId="0" borderId="16" xfId="1" applyFont="1" applyBorder="1" applyAlignment="1"/>
    <xf numFmtId="0" fontId="0" fillId="0" borderId="20" xfId="0" applyBorder="1">
      <alignment vertical="center"/>
    </xf>
    <xf numFmtId="0" fontId="0" fillId="0" borderId="16" xfId="0" applyBorder="1">
      <alignment vertical="center"/>
    </xf>
    <xf numFmtId="3" fontId="6" fillId="0" borderId="16" xfId="0" applyNumberFormat="1" applyFont="1" applyBorder="1">
      <alignment vertical="center"/>
    </xf>
    <xf numFmtId="0" fontId="0" fillId="0" borderId="21" xfId="0" applyBorder="1">
      <alignment vertical="center"/>
    </xf>
    <xf numFmtId="3" fontId="6" fillId="0" borderId="16" xfId="0" applyNumberFormat="1" applyFont="1" applyFill="1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6" fillId="0" borderId="16" xfId="0" applyFont="1" applyBorder="1">
      <alignment vertical="center"/>
    </xf>
    <xf numFmtId="3" fontId="6" fillId="0" borderId="0" xfId="0" applyNumberFormat="1" applyFont="1" applyBorder="1">
      <alignment vertical="center"/>
    </xf>
    <xf numFmtId="38" fontId="6" fillId="0" borderId="0" xfId="0" applyNumberFormat="1" applyFont="1" applyBorder="1">
      <alignment vertical="center"/>
    </xf>
    <xf numFmtId="38" fontId="6" fillId="0" borderId="16" xfId="0" applyNumberFormat="1" applyFont="1" applyBorder="1">
      <alignment vertical="center"/>
    </xf>
    <xf numFmtId="0" fontId="4" fillId="1" borderId="24" xfId="0" applyFont="1" applyFill="1" applyBorder="1" applyAlignment="1">
      <alignment horizontal="center"/>
    </xf>
    <xf numFmtId="0" fontId="0" fillId="3" borderId="0" xfId="0" applyFill="1" applyBorder="1">
      <alignment vertical="center"/>
    </xf>
    <xf numFmtId="0" fontId="4" fillId="3" borderId="25" xfId="0" applyFont="1" applyFill="1" applyBorder="1" applyAlignment="1">
      <alignment horizontal="left"/>
    </xf>
    <xf numFmtId="38" fontId="6" fillId="3" borderId="17" xfId="1" applyFont="1" applyFill="1" applyBorder="1" applyAlignment="1">
      <alignment horizontal="right"/>
    </xf>
    <xf numFmtId="38" fontId="6" fillId="3" borderId="26" xfId="1" applyFont="1" applyFill="1" applyBorder="1" applyAlignment="1">
      <alignment horizontal="right"/>
    </xf>
    <xf numFmtId="38" fontId="6" fillId="3" borderId="27" xfId="1" applyFont="1" applyFill="1" applyBorder="1" applyAlignment="1">
      <alignment horizontal="right"/>
    </xf>
    <xf numFmtId="38" fontId="6" fillId="3" borderId="28" xfId="1" applyFont="1" applyFill="1" applyBorder="1" applyAlignment="1">
      <alignment horizontal="right"/>
    </xf>
    <xf numFmtId="0" fontId="4" fillId="0" borderId="29" xfId="0" applyFont="1" applyBorder="1" applyAlignment="1">
      <alignment horizontal="left"/>
    </xf>
    <xf numFmtId="0" fontId="4" fillId="1" borderId="30" xfId="0" applyFont="1" applyFill="1" applyBorder="1" applyAlignment="1">
      <alignment horizontal="center"/>
    </xf>
    <xf numFmtId="0" fontId="4" fillId="0" borderId="0" xfId="0" applyFont="1" applyBorder="1">
      <alignment vertical="center"/>
    </xf>
    <xf numFmtId="0" fontId="4" fillId="0" borderId="0" xfId="0" applyFont="1" applyAlignment="1">
      <alignment horizontal="center"/>
    </xf>
    <xf numFmtId="38" fontId="6" fillId="0" borderId="16" xfId="1" applyFont="1" applyBorder="1" applyAlignment="1">
      <alignment horizontal="right"/>
    </xf>
    <xf numFmtId="38" fontId="8" fillId="3" borderId="17" xfId="1" applyFont="1" applyFill="1" applyBorder="1" applyAlignment="1">
      <alignment horizontal="right"/>
    </xf>
    <xf numFmtId="0" fontId="3" fillId="3" borderId="0" xfId="0" applyFont="1" applyFill="1" applyBorder="1">
      <alignment vertical="center"/>
    </xf>
    <xf numFmtId="0" fontId="0" fillId="1" borderId="24" xfId="0" applyFont="1" applyFill="1" applyBorder="1" applyAlignment="1">
      <alignment horizontal="center" wrapText="1"/>
    </xf>
    <xf numFmtId="38" fontId="0" fillId="1" borderId="31" xfId="1" applyFont="1" applyFill="1" applyBorder="1" applyAlignment="1">
      <alignment horizontal="center" wrapText="1"/>
    </xf>
    <xf numFmtId="0" fontId="0" fillId="1" borderId="32" xfId="0" applyFont="1" applyFill="1" applyBorder="1" applyAlignment="1">
      <alignment horizontal="center" wrapText="1"/>
    </xf>
    <xf numFmtId="0" fontId="0" fillId="1" borderId="31" xfId="0" applyFont="1" applyFill="1" applyBorder="1" applyAlignment="1">
      <alignment horizontal="center" wrapText="1"/>
    </xf>
    <xf numFmtId="0" fontId="0" fillId="1" borderId="33" xfId="0" applyFont="1" applyFill="1" applyBorder="1" applyAlignment="1">
      <alignment horizontal="center" wrapText="1"/>
    </xf>
    <xf numFmtId="0" fontId="0" fillId="1" borderId="34" xfId="0" applyFont="1" applyFill="1" applyBorder="1" applyAlignment="1">
      <alignment horizontal="center" wrapText="1"/>
    </xf>
    <xf numFmtId="0" fontId="0" fillId="1" borderId="35" xfId="0" applyFont="1" applyFill="1" applyBorder="1" applyAlignment="1">
      <alignment horizontal="center" wrapText="1"/>
    </xf>
    <xf numFmtId="0" fontId="0" fillId="1" borderId="36" xfId="0" applyFont="1" applyFill="1" applyBorder="1" applyAlignment="1">
      <alignment horizontal="center" wrapText="1"/>
    </xf>
    <xf numFmtId="176" fontId="0" fillId="1" borderId="33" xfId="0" applyNumberFormat="1" applyFont="1" applyFill="1" applyBorder="1" applyAlignment="1">
      <alignment horizontal="center" wrapText="1"/>
    </xf>
    <xf numFmtId="0" fontId="0" fillId="1" borderId="37" xfId="0" applyFont="1" applyFill="1" applyBorder="1" applyAlignment="1">
      <alignment horizontal="center" wrapText="1"/>
    </xf>
    <xf numFmtId="0" fontId="0" fillId="1" borderId="38" xfId="0" applyFont="1" applyFill="1" applyBorder="1" applyAlignment="1">
      <alignment horizontal="center" wrapText="1"/>
    </xf>
    <xf numFmtId="38" fontId="6" fillId="0" borderId="11" xfId="1" applyFont="1" applyBorder="1">
      <alignment vertical="center"/>
    </xf>
    <xf numFmtId="38" fontId="6" fillId="0" borderId="16" xfId="1" applyFont="1" applyBorder="1">
      <alignment vertical="center"/>
    </xf>
    <xf numFmtId="38" fontId="6" fillId="0" borderId="0" xfId="1" applyFont="1" applyBorder="1">
      <alignment vertical="center"/>
    </xf>
    <xf numFmtId="38" fontId="0" fillId="0" borderId="39" xfId="1" applyFont="1" applyFill="1" applyBorder="1" applyAlignment="1"/>
    <xf numFmtId="38" fontId="0" fillId="0" borderId="40" xfId="1" applyFont="1" applyFill="1" applyBorder="1" applyAlignment="1"/>
    <xf numFmtId="0" fontId="1" fillId="0" borderId="0" xfId="0" applyFont="1" applyBorder="1">
      <alignment vertical="center"/>
    </xf>
    <xf numFmtId="55" fontId="0" fillId="0" borderId="41" xfId="0" applyNumberFormat="1" applyBorder="1" applyAlignment="1">
      <alignment horizontal="centerContinuous"/>
    </xf>
    <xf numFmtId="0" fontId="0" fillId="0" borderId="9" xfId="0" applyBorder="1" applyAlignment="1">
      <alignment horizontal="centerContinuous"/>
    </xf>
    <xf numFmtId="55" fontId="0" fillId="0" borderId="38" xfId="0" applyNumberFormat="1" applyBorder="1" applyAlignment="1">
      <alignment horizontal="centerContinuous"/>
    </xf>
    <xf numFmtId="0" fontId="0" fillId="0" borderId="31" xfId="0" applyBorder="1" applyAlignment="1">
      <alignment horizontal="centerContinuous"/>
    </xf>
    <xf numFmtId="0" fontId="0" fillId="0" borderId="42" xfId="0" applyBorder="1" applyAlignment="1">
      <alignment horizontal="centerContinuous"/>
    </xf>
    <xf numFmtId="38" fontId="6" fillId="0" borderId="11" xfId="1" applyFont="1" applyFill="1" applyBorder="1" applyAlignment="1"/>
    <xf numFmtId="38" fontId="6" fillId="3" borderId="43" xfId="1" applyFont="1" applyFill="1" applyBorder="1" applyAlignment="1">
      <alignment horizontal="right"/>
    </xf>
    <xf numFmtId="38" fontId="6" fillId="3" borderId="44" xfId="1" applyFont="1" applyFill="1" applyBorder="1" applyAlignment="1">
      <alignment horizontal="right"/>
    </xf>
    <xf numFmtId="38" fontId="6" fillId="3" borderId="45" xfId="1" applyFont="1" applyFill="1" applyBorder="1" applyAlignment="1">
      <alignment horizontal="right"/>
    </xf>
    <xf numFmtId="38" fontId="6" fillId="3" borderId="46" xfId="1" applyFont="1" applyFill="1" applyBorder="1" applyAlignment="1">
      <alignment horizontal="right"/>
    </xf>
    <xf numFmtId="38" fontId="6" fillId="3" borderId="0" xfId="1" applyFont="1" applyFill="1" applyBorder="1" applyAlignment="1">
      <alignment horizontal="right"/>
    </xf>
    <xf numFmtId="38" fontId="6" fillId="3" borderId="47" xfId="1" applyFont="1" applyFill="1" applyBorder="1" applyAlignment="1">
      <alignment horizontal="right"/>
    </xf>
    <xf numFmtId="38" fontId="6" fillId="3" borderId="48" xfId="1" applyFont="1" applyFill="1" applyBorder="1" applyAlignment="1">
      <alignment horizontal="right"/>
    </xf>
    <xf numFmtId="38" fontId="6" fillId="3" borderId="2" xfId="1" applyFont="1" applyFill="1" applyBorder="1" applyAlignment="1">
      <alignment horizontal="right"/>
    </xf>
    <xf numFmtId="38" fontId="6" fillId="3" borderId="9" xfId="1" applyFont="1" applyFill="1" applyBorder="1" applyAlignment="1">
      <alignment horizontal="right"/>
    </xf>
    <xf numFmtId="38" fontId="6" fillId="3" borderId="49" xfId="1" applyFont="1" applyFill="1" applyBorder="1" applyAlignment="1">
      <alignment horizontal="right"/>
    </xf>
    <xf numFmtId="38" fontId="6" fillId="3" borderId="50" xfId="1" applyFont="1" applyFill="1" applyBorder="1" applyAlignment="1">
      <alignment horizontal="right"/>
    </xf>
    <xf numFmtId="38" fontId="6" fillId="0" borderId="0" xfId="1" applyFont="1" applyAlignment="1">
      <alignment horizontal="right"/>
    </xf>
    <xf numFmtId="38" fontId="6" fillId="0" borderId="27" xfId="1" applyFont="1" applyBorder="1" applyAlignment="1">
      <alignment horizontal="right"/>
    </xf>
    <xf numFmtId="38" fontId="6" fillId="0" borderId="28" xfId="1" applyFont="1" applyBorder="1" applyAlignment="1">
      <alignment horizontal="right"/>
    </xf>
    <xf numFmtId="38" fontId="6" fillId="0" borderId="0" xfId="1" applyFont="1" applyBorder="1" applyAlignment="1">
      <alignment horizontal="right"/>
    </xf>
    <xf numFmtId="38" fontId="7" fillId="1" borderId="31" xfId="1" applyFont="1" applyFill="1" applyBorder="1" applyAlignment="1">
      <alignment horizontal="right"/>
    </xf>
    <xf numFmtId="38" fontId="7" fillId="1" borderId="38" xfId="1" applyFont="1" applyFill="1" applyBorder="1" applyAlignment="1">
      <alignment horizontal="right"/>
    </xf>
    <xf numFmtId="38" fontId="7" fillId="1" borderId="33" xfId="1" applyFont="1" applyFill="1" applyBorder="1" applyAlignment="1">
      <alignment horizontal="right"/>
    </xf>
    <xf numFmtId="38" fontId="7" fillId="1" borderId="51" xfId="1" applyFont="1" applyFill="1" applyBorder="1" applyAlignment="1">
      <alignment horizontal="right"/>
    </xf>
    <xf numFmtId="38" fontId="7" fillId="1" borderId="52" xfId="1" applyFont="1" applyFill="1" applyBorder="1" applyAlignment="1">
      <alignment horizontal="right"/>
    </xf>
    <xf numFmtId="38" fontId="7" fillId="1" borderId="35" xfId="1" applyFont="1" applyFill="1" applyBorder="1" applyAlignment="1">
      <alignment horizontal="right"/>
    </xf>
    <xf numFmtId="38" fontId="7" fillId="1" borderId="34" xfId="1" applyFont="1" applyFill="1" applyBorder="1" applyAlignment="1">
      <alignment horizontal="right"/>
    </xf>
    <xf numFmtId="38" fontId="6" fillId="0" borderId="15" xfId="1" applyFont="1" applyBorder="1" applyAlignment="1">
      <alignment horizontal="right"/>
    </xf>
    <xf numFmtId="38" fontId="6" fillId="0" borderId="49" xfId="1" applyFont="1" applyBorder="1" applyAlignment="1">
      <alignment horizontal="right"/>
    </xf>
    <xf numFmtId="38" fontId="6" fillId="0" borderId="53" xfId="1" applyFont="1" applyBorder="1" applyAlignment="1">
      <alignment horizontal="right"/>
    </xf>
    <xf numFmtId="38" fontId="6" fillId="0" borderId="9" xfId="1" applyFont="1" applyBorder="1" applyAlignment="1">
      <alignment horizontal="right"/>
    </xf>
    <xf numFmtId="38" fontId="6" fillId="0" borderId="54" xfId="1" applyFont="1" applyBorder="1" applyAlignment="1">
      <alignment horizontal="right"/>
    </xf>
    <xf numFmtId="38" fontId="6" fillId="0" borderId="47" xfId="1" applyFont="1" applyBorder="1" applyAlignment="1">
      <alignment horizontal="right"/>
    </xf>
    <xf numFmtId="38" fontId="6" fillId="0" borderId="55" xfId="1" applyFont="1" applyBorder="1" applyAlignment="1">
      <alignment horizontal="right"/>
    </xf>
    <xf numFmtId="38" fontId="6" fillId="0" borderId="26" xfId="1" applyFont="1" applyBorder="1" applyAlignment="1">
      <alignment horizontal="right"/>
    </xf>
    <xf numFmtId="38" fontId="7" fillId="1" borderId="56" xfId="1" applyFont="1" applyFill="1" applyBorder="1" applyAlignment="1">
      <alignment horizontal="right"/>
    </xf>
    <xf numFmtId="38" fontId="7" fillId="1" borderId="57" xfId="1" applyFont="1" applyFill="1" applyBorder="1" applyAlignment="1">
      <alignment horizontal="right"/>
    </xf>
    <xf numFmtId="38" fontId="7" fillId="1" borderId="58" xfId="1" applyFont="1" applyFill="1" applyBorder="1" applyAlignment="1">
      <alignment horizontal="right"/>
    </xf>
    <xf numFmtId="38" fontId="7" fillId="1" borderId="59" xfId="1" applyFont="1" applyFill="1" applyBorder="1" applyAlignment="1">
      <alignment horizontal="right"/>
    </xf>
    <xf numFmtId="38" fontId="7" fillId="1" borderId="60" xfId="1" applyFont="1" applyFill="1" applyBorder="1" applyAlignment="1">
      <alignment horizontal="right"/>
    </xf>
    <xf numFmtId="38" fontId="7" fillId="7" borderId="58" xfId="1" applyFont="1" applyFill="1" applyBorder="1" applyAlignment="1">
      <alignment horizontal="right"/>
    </xf>
    <xf numFmtId="38" fontId="6" fillId="0" borderId="61" xfId="1" applyFont="1" applyBorder="1" applyAlignment="1">
      <alignment horizontal="right"/>
    </xf>
    <xf numFmtId="38" fontId="6" fillId="0" borderId="62" xfId="1" applyFont="1" applyBorder="1" applyAlignment="1">
      <alignment horizontal="right"/>
    </xf>
    <xf numFmtId="38" fontId="6" fillId="0" borderId="23" xfId="1" applyFont="1" applyBorder="1" applyAlignment="1">
      <alignment horizontal="right"/>
    </xf>
    <xf numFmtId="38" fontId="7" fillId="1" borderId="36" xfId="1" applyFont="1" applyFill="1" applyBorder="1" applyAlignment="1">
      <alignment horizontal="right"/>
    </xf>
    <xf numFmtId="38" fontId="6" fillId="0" borderId="63" xfId="1" applyFont="1" applyBorder="1" applyAlignment="1">
      <alignment horizontal="right"/>
    </xf>
    <xf numFmtId="38" fontId="6" fillId="0" borderId="13" xfId="1" applyFont="1" applyBorder="1" applyAlignment="1">
      <alignment horizontal="right"/>
    </xf>
    <xf numFmtId="38" fontId="6" fillId="0" borderId="2" xfId="1" applyFont="1" applyBorder="1" applyAlignment="1">
      <alignment horizontal="right"/>
    </xf>
    <xf numFmtId="38" fontId="6" fillId="0" borderId="64" xfId="1" applyFont="1" applyBorder="1" applyAlignment="1">
      <alignment horizontal="right"/>
    </xf>
    <xf numFmtId="38" fontId="6" fillId="0" borderId="65" xfId="1" applyFont="1" applyBorder="1" applyAlignment="1">
      <alignment horizontal="right"/>
    </xf>
    <xf numFmtId="38" fontId="7" fillId="1" borderId="66" xfId="1" applyFont="1" applyFill="1" applyBorder="1" applyAlignment="1">
      <alignment horizontal="right"/>
    </xf>
    <xf numFmtId="177" fontId="6" fillId="3" borderId="67" xfId="1" applyNumberFormat="1" applyFont="1" applyFill="1" applyBorder="1" applyAlignment="1">
      <alignment horizontal="right"/>
    </xf>
    <xf numFmtId="177" fontId="6" fillId="3" borderId="8" xfId="1" applyNumberFormat="1" applyFont="1" applyFill="1" applyBorder="1" applyAlignment="1">
      <alignment horizontal="right"/>
    </xf>
    <xf numFmtId="177" fontId="7" fillId="1" borderId="37" xfId="1" applyNumberFormat="1" applyFont="1" applyFill="1" applyBorder="1" applyAlignment="1">
      <alignment horizontal="right"/>
    </xf>
    <xf numFmtId="177" fontId="6" fillId="0" borderId="14" xfId="1" applyNumberFormat="1" applyFont="1" applyBorder="1" applyAlignment="1">
      <alignment horizontal="right"/>
    </xf>
    <xf numFmtId="177" fontId="6" fillId="0" borderId="8" xfId="1" applyNumberFormat="1" applyFont="1" applyBorder="1" applyAlignment="1">
      <alignment horizontal="right"/>
    </xf>
    <xf numFmtId="177" fontId="6" fillId="0" borderId="68" xfId="1" applyNumberFormat="1" applyFont="1" applyBorder="1" applyAlignment="1">
      <alignment horizontal="right"/>
    </xf>
    <xf numFmtId="177" fontId="7" fillId="1" borderId="69" xfId="1" applyNumberFormat="1" applyFont="1" applyFill="1" applyBorder="1" applyAlignment="1">
      <alignment horizontal="right"/>
    </xf>
    <xf numFmtId="177" fontId="6" fillId="3" borderId="26" xfId="1" applyNumberFormat="1" applyFont="1" applyFill="1" applyBorder="1" applyAlignment="1">
      <alignment horizontal="right"/>
    </xf>
    <xf numFmtId="177" fontId="6" fillId="3" borderId="27" xfId="1" applyNumberFormat="1" applyFont="1" applyFill="1" applyBorder="1" applyAlignment="1">
      <alignment horizontal="right"/>
    </xf>
    <xf numFmtId="177" fontId="7" fillId="1" borderId="33" xfId="1" applyNumberFormat="1" applyFont="1" applyFill="1" applyBorder="1" applyAlignment="1">
      <alignment horizontal="right"/>
    </xf>
    <xf numFmtId="177" fontId="6" fillId="0" borderId="49" xfId="1" applyNumberFormat="1" applyFont="1" applyBorder="1" applyAlignment="1">
      <alignment horizontal="right"/>
    </xf>
    <xf numFmtId="177" fontId="6" fillId="0" borderId="27" xfId="1" applyNumberFormat="1" applyFont="1" applyBorder="1" applyAlignment="1">
      <alignment horizontal="right"/>
    </xf>
    <xf numFmtId="177" fontId="6" fillId="0" borderId="47" xfId="1" applyNumberFormat="1" applyFont="1" applyBorder="1" applyAlignment="1">
      <alignment horizontal="right"/>
    </xf>
    <xf numFmtId="177" fontId="7" fillId="1" borderId="58" xfId="1" applyNumberFormat="1" applyFont="1" applyFill="1" applyBorder="1" applyAlignment="1">
      <alignment horizontal="right"/>
    </xf>
    <xf numFmtId="177" fontId="6" fillId="3" borderId="18" xfId="1" applyNumberFormat="1" applyFont="1" applyFill="1" applyBorder="1" applyAlignment="1">
      <alignment horizontal="right"/>
    </xf>
    <xf numFmtId="177" fontId="6" fillId="3" borderId="1" xfId="1" applyNumberFormat="1" applyFont="1" applyFill="1" applyBorder="1" applyAlignment="1">
      <alignment horizontal="right"/>
    </xf>
    <xf numFmtId="177" fontId="6" fillId="3" borderId="20" xfId="1" applyNumberFormat="1" applyFont="1" applyFill="1" applyBorder="1" applyAlignment="1">
      <alignment horizontal="right"/>
    </xf>
    <xf numFmtId="177" fontId="7" fillId="1" borderId="32" xfId="1" applyNumberFormat="1" applyFont="1" applyFill="1" applyBorder="1" applyAlignment="1">
      <alignment horizontal="right"/>
    </xf>
    <xf numFmtId="177" fontId="6" fillId="0" borderId="12" xfId="1" applyNumberFormat="1" applyFont="1" applyBorder="1" applyAlignment="1">
      <alignment horizontal="right"/>
    </xf>
    <xf numFmtId="177" fontId="6" fillId="0" borderId="1" xfId="1" applyNumberFormat="1" applyFont="1" applyBorder="1" applyAlignment="1">
      <alignment horizontal="right"/>
    </xf>
    <xf numFmtId="177" fontId="6" fillId="0" borderId="70" xfId="1" applyNumberFormat="1" applyFont="1" applyBorder="1" applyAlignment="1">
      <alignment horizontal="right"/>
    </xf>
    <xf numFmtId="177" fontId="7" fillId="1" borderId="71" xfId="1" applyNumberFormat="1" applyFont="1" applyFill="1" applyBorder="1" applyAlignment="1">
      <alignment horizontal="right"/>
    </xf>
    <xf numFmtId="177" fontId="6" fillId="3" borderId="28" xfId="1" applyNumberFormat="1" applyFont="1" applyFill="1" applyBorder="1" applyAlignment="1">
      <alignment horizontal="right"/>
    </xf>
    <xf numFmtId="177" fontId="6" fillId="3" borderId="17" xfId="1" applyNumberFormat="1" applyFont="1" applyFill="1" applyBorder="1" applyAlignment="1">
      <alignment horizontal="right"/>
    </xf>
    <xf numFmtId="177" fontId="6" fillId="3" borderId="0" xfId="1" applyNumberFormat="1" applyFont="1" applyFill="1" applyBorder="1" applyAlignment="1">
      <alignment horizontal="right"/>
    </xf>
    <xf numFmtId="177" fontId="6" fillId="3" borderId="16" xfId="1" applyNumberFormat="1" applyFont="1" applyFill="1" applyBorder="1" applyAlignment="1">
      <alignment horizontal="right"/>
    </xf>
    <xf numFmtId="177" fontId="7" fillId="1" borderId="35" xfId="1" applyNumberFormat="1" applyFont="1" applyFill="1" applyBorder="1" applyAlignment="1">
      <alignment horizontal="right"/>
    </xf>
    <xf numFmtId="177" fontId="6" fillId="0" borderId="11" xfId="1" applyNumberFormat="1" applyFont="1" applyBorder="1" applyAlignment="1">
      <alignment horizontal="right"/>
    </xf>
    <xf numFmtId="177" fontId="6" fillId="0" borderId="0" xfId="1" applyNumberFormat="1" applyFont="1" applyBorder="1" applyAlignment="1">
      <alignment horizontal="right"/>
    </xf>
    <xf numFmtId="177" fontId="6" fillId="0" borderId="54" xfId="1" applyNumberFormat="1" applyFont="1" applyBorder="1" applyAlignment="1">
      <alignment horizontal="right"/>
    </xf>
    <xf numFmtId="177" fontId="7" fillId="1" borderId="56" xfId="1" applyNumberFormat="1" applyFont="1" applyFill="1" applyBorder="1" applyAlignment="1">
      <alignment horizontal="right"/>
    </xf>
    <xf numFmtId="177" fontId="6" fillId="0" borderId="72" xfId="1" applyNumberFormat="1" applyFont="1" applyBorder="1" applyAlignment="1">
      <alignment horizontal="right"/>
    </xf>
    <xf numFmtId="177" fontId="6" fillId="0" borderId="73" xfId="1" applyNumberFormat="1" applyFont="1" applyBorder="1" applyAlignment="1">
      <alignment horizontal="right"/>
    </xf>
    <xf numFmtId="177" fontId="6" fillId="0" borderId="74" xfId="1" applyNumberFormat="1" applyFont="1" applyBorder="1" applyAlignment="1">
      <alignment horizontal="right"/>
    </xf>
    <xf numFmtId="177" fontId="6" fillId="0" borderId="75" xfId="1" applyNumberFormat="1" applyFont="1" applyBorder="1" applyAlignment="1">
      <alignment horizontal="right"/>
    </xf>
    <xf numFmtId="177" fontId="7" fillId="1" borderId="76" xfId="1" applyNumberFormat="1" applyFont="1" applyFill="1" applyBorder="1" applyAlignment="1">
      <alignment horizontal="right"/>
    </xf>
    <xf numFmtId="177" fontId="0" fillId="1" borderId="34" xfId="0" applyNumberFormat="1" applyFont="1" applyFill="1" applyBorder="1" applyAlignment="1">
      <alignment horizontal="center" wrapText="1"/>
    </xf>
    <xf numFmtId="177" fontId="6" fillId="0" borderId="16" xfId="1" applyNumberFormat="1" applyFont="1" applyBorder="1" applyAlignment="1">
      <alignment horizontal="right"/>
    </xf>
    <xf numFmtId="177" fontId="6" fillId="0" borderId="63" xfId="1" applyNumberFormat="1" applyFont="1" applyBorder="1" applyAlignment="1">
      <alignment horizontal="right"/>
    </xf>
    <xf numFmtId="177" fontId="6" fillId="0" borderId="61" xfId="1" applyNumberFormat="1" applyFont="1" applyBorder="1" applyAlignment="1">
      <alignment horizontal="right"/>
    </xf>
    <xf numFmtId="177" fontId="6" fillId="0" borderId="64" xfId="1" applyNumberFormat="1" applyFont="1" applyBorder="1" applyAlignment="1">
      <alignment horizontal="right"/>
    </xf>
    <xf numFmtId="177" fontId="6" fillId="3" borderId="45" xfId="1" applyNumberFormat="1" applyFont="1" applyFill="1" applyBorder="1" applyAlignment="1">
      <alignment horizontal="right"/>
    </xf>
    <xf numFmtId="177" fontId="6" fillId="0" borderId="48" xfId="1" applyNumberFormat="1" applyFont="1" applyBorder="1" applyAlignment="1">
      <alignment horizontal="right"/>
    </xf>
    <xf numFmtId="177" fontId="6" fillId="0" borderId="77" xfId="1" applyNumberFormat="1" applyFont="1" applyBorder="1" applyAlignment="1">
      <alignment horizontal="right"/>
    </xf>
    <xf numFmtId="177" fontId="7" fillId="1" borderId="34" xfId="1" applyNumberFormat="1" applyFont="1" applyFill="1" applyBorder="1" applyAlignment="1">
      <alignment horizontal="right"/>
    </xf>
    <xf numFmtId="177" fontId="6" fillId="0" borderId="50" xfId="1" applyNumberFormat="1" applyFont="1" applyBorder="1" applyAlignment="1">
      <alignment horizontal="right"/>
    </xf>
    <xf numFmtId="177" fontId="6" fillId="0" borderId="78" xfId="1" applyNumberFormat="1" applyFont="1" applyBorder="1" applyAlignment="1">
      <alignment horizontal="right"/>
    </xf>
    <xf numFmtId="177" fontId="7" fillId="1" borderId="79" xfId="1" applyNumberFormat="1" applyFont="1" applyFill="1" applyBorder="1" applyAlignment="1">
      <alignment horizontal="right"/>
    </xf>
    <xf numFmtId="0" fontId="9" fillId="0" borderId="0" xfId="0" applyFont="1" applyAlignment="1">
      <alignment horizontal="left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38" fontId="0" fillId="4" borderId="39" xfId="1" applyFont="1" applyFill="1" applyBorder="1" applyAlignment="1">
      <alignment horizontal="center"/>
    </xf>
    <xf numFmtId="38" fontId="0" fillId="4" borderId="40" xfId="1" applyFont="1" applyFill="1" applyBorder="1" applyAlignment="1">
      <alignment horizontal="center"/>
    </xf>
    <xf numFmtId="38" fontId="0" fillId="4" borderId="80" xfId="1" applyFont="1" applyFill="1" applyBorder="1" applyAlignment="1">
      <alignment horizontal="center"/>
    </xf>
    <xf numFmtId="3" fontId="6" fillId="0" borderId="16" xfId="0" applyNumberFormat="1" applyFont="1" applyFill="1" applyBorder="1" applyAlignment="1">
      <alignment horizontal="right" vertical="center"/>
    </xf>
    <xf numFmtId="38" fontId="6" fillId="0" borderId="16" xfId="1" applyFont="1" applyBorder="1" applyAlignment="1">
      <alignment horizontal="right"/>
    </xf>
    <xf numFmtId="0" fontId="0" fillId="0" borderId="2" xfId="0" applyBorder="1" applyAlignment="1">
      <alignment horizontal="center"/>
    </xf>
    <xf numFmtId="38" fontId="0" fillId="5" borderId="39" xfId="1" applyFont="1" applyFill="1" applyBorder="1" applyAlignment="1">
      <alignment horizontal="center"/>
    </xf>
    <xf numFmtId="38" fontId="0" fillId="5" borderId="40" xfId="1" applyFont="1" applyFill="1" applyBorder="1" applyAlignment="1">
      <alignment horizontal="center"/>
    </xf>
    <xf numFmtId="38" fontId="0" fillId="5" borderId="80" xfId="1" applyFont="1" applyFill="1" applyBorder="1" applyAlignment="1">
      <alignment horizontal="center"/>
    </xf>
    <xf numFmtId="38" fontId="0" fillId="6" borderId="39" xfId="1" applyFont="1" applyFill="1" applyBorder="1" applyAlignment="1">
      <alignment horizontal="center"/>
    </xf>
    <xf numFmtId="38" fontId="0" fillId="6" borderId="40" xfId="1" applyFont="1" applyFill="1" applyBorder="1" applyAlignment="1">
      <alignment horizontal="center"/>
    </xf>
    <xf numFmtId="38" fontId="0" fillId="6" borderId="80" xfId="1" applyFont="1" applyFill="1" applyBorder="1" applyAlignment="1">
      <alignment horizontal="center"/>
    </xf>
    <xf numFmtId="0" fontId="3" fillId="0" borderId="13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5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38" fontId="6" fillId="0" borderId="81" xfId="1" applyFont="1" applyBorder="1" applyAlignment="1">
      <alignment horizontal="right"/>
    </xf>
    <xf numFmtId="55" fontId="0" fillId="0" borderId="36" xfId="0" applyNumberFormat="1" applyBorder="1" applyAlignment="1">
      <alignment horizontal="center"/>
    </xf>
    <xf numFmtId="55" fontId="0" fillId="0" borderId="31" xfId="0" applyNumberFormat="1" applyBorder="1" applyAlignment="1">
      <alignment horizontal="center"/>
    </xf>
    <xf numFmtId="55" fontId="0" fillId="0" borderId="82" xfId="0" applyNumberFormat="1" applyBorder="1" applyAlignment="1">
      <alignment horizontal="center"/>
    </xf>
    <xf numFmtId="55" fontId="0" fillId="0" borderId="38" xfId="0" applyNumberFormat="1" applyBorder="1" applyAlignment="1">
      <alignment horizontal="center"/>
    </xf>
    <xf numFmtId="55" fontId="0" fillId="0" borderId="42" xfId="0" applyNumberForma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6"/>
  <sheetViews>
    <sheetView showGridLines="0" tabSelected="1" view="pageBreakPreview" zoomScale="115" zoomScaleNormal="75" zoomScaleSheetLayoutView="11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9" sqref="H9"/>
    </sheetView>
  </sheetViews>
  <sheetFormatPr defaultColWidth="9" defaultRowHeight="13" x14ac:dyDescent="0.2"/>
  <cols>
    <col min="1" max="1" width="19.90625" style="61" customWidth="1"/>
    <col min="2" max="2" width="10.453125" style="12" customWidth="1"/>
    <col min="3" max="30" width="8.453125" customWidth="1"/>
    <col min="31" max="38" width="8.453125" style="4" customWidth="1"/>
    <col min="39" max="16384" width="9" style="4"/>
  </cols>
  <sheetData>
    <row r="1" spans="1:38" ht="42.75" customHeight="1" thickBot="1" x14ac:dyDescent="0.35">
      <c r="A1" s="3"/>
      <c r="B1" s="182" t="s">
        <v>45</v>
      </c>
    </row>
    <row r="2" spans="1:38" ht="21" customHeight="1" x14ac:dyDescent="0.2">
      <c r="A2" s="5" t="s">
        <v>0</v>
      </c>
      <c r="B2" s="79"/>
      <c r="C2" s="80"/>
      <c r="D2" s="192" t="s">
        <v>49</v>
      </c>
      <c r="E2" s="193"/>
      <c r="F2" s="193"/>
      <c r="G2" s="193"/>
      <c r="H2" s="193"/>
      <c r="I2" s="193"/>
      <c r="J2" s="193"/>
      <c r="K2" s="193"/>
      <c r="L2" s="193"/>
      <c r="M2" s="194"/>
      <c r="N2" s="195" t="s">
        <v>46</v>
      </c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7"/>
      <c r="AC2" s="186" t="s">
        <v>47</v>
      </c>
      <c r="AD2" s="187"/>
      <c r="AE2" s="187"/>
      <c r="AF2" s="187"/>
      <c r="AG2" s="187"/>
      <c r="AH2" s="187"/>
      <c r="AI2" s="187"/>
      <c r="AJ2" s="187"/>
      <c r="AK2" s="187"/>
      <c r="AL2" s="188"/>
    </row>
    <row r="3" spans="1:38" ht="21" customHeight="1" x14ac:dyDescent="0.2">
      <c r="A3" s="6" t="s">
        <v>1</v>
      </c>
      <c r="B3" s="7"/>
      <c r="C3" s="9"/>
      <c r="D3" s="82">
        <v>43617</v>
      </c>
      <c r="E3" s="9"/>
      <c r="F3" s="9"/>
      <c r="G3" s="9"/>
      <c r="H3" s="9"/>
      <c r="I3" s="203">
        <v>43739</v>
      </c>
      <c r="J3" s="204"/>
      <c r="K3" s="204"/>
      <c r="L3" s="204"/>
      <c r="M3" s="205"/>
      <c r="N3" s="206">
        <v>44105</v>
      </c>
      <c r="O3" s="204"/>
      <c r="P3" s="204"/>
      <c r="Q3" s="204"/>
      <c r="R3" s="207"/>
      <c r="S3" s="203">
        <v>44136</v>
      </c>
      <c r="T3" s="204"/>
      <c r="U3" s="204"/>
      <c r="V3" s="204"/>
      <c r="W3" s="207"/>
      <c r="X3" s="8">
        <v>44228</v>
      </c>
      <c r="Y3" s="9"/>
      <c r="Z3" s="9"/>
      <c r="AA3" s="9"/>
      <c r="AB3" s="9"/>
      <c r="AC3" s="84">
        <v>44287</v>
      </c>
      <c r="AD3" s="85"/>
      <c r="AE3" s="85"/>
      <c r="AF3" s="85"/>
      <c r="AG3" s="86"/>
      <c r="AH3" s="9" t="s">
        <v>48</v>
      </c>
      <c r="AI3" s="9"/>
      <c r="AJ3" s="9"/>
      <c r="AK3" s="9"/>
      <c r="AL3" s="10"/>
    </row>
    <row r="4" spans="1:38" ht="21" customHeight="1" x14ac:dyDescent="0.2">
      <c r="A4" s="11"/>
      <c r="C4" s="4"/>
      <c r="D4" s="14" t="s">
        <v>2</v>
      </c>
      <c r="E4" s="4"/>
      <c r="F4" s="4"/>
      <c r="G4" s="4"/>
      <c r="H4" s="4"/>
      <c r="I4" s="2"/>
      <c r="J4" s="4"/>
      <c r="K4" s="4"/>
      <c r="L4" s="4"/>
      <c r="M4" s="13"/>
      <c r="N4" s="14"/>
      <c r="O4" s="4"/>
      <c r="P4" s="4"/>
      <c r="Q4" s="4"/>
      <c r="R4" s="1"/>
      <c r="S4" s="2"/>
      <c r="T4" s="4"/>
      <c r="U4" s="4"/>
      <c r="V4" s="4"/>
      <c r="W4" s="1"/>
      <c r="X4" s="4"/>
      <c r="Y4" s="4"/>
      <c r="Z4" s="4"/>
      <c r="AA4" s="4"/>
      <c r="AB4" s="4"/>
      <c r="AC4" s="14"/>
      <c r="AD4" s="4"/>
      <c r="AG4" s="1"/>
      <c r="AL4" s="13"/>
    </row>
    <row r="5" spans="1:38" ht="21" customHeight="1" x14ac:dyDescent="0.2">
      <c r="A5" s="11" t="s">
        <v>3</v>
      </c>
      <c r="B5" s="15" t="s">
        <v>4</v>
      </c>
      <c r="C5" s="17"/>
      <c r="D5" s="83" t="s">
        <v>43</v>
      </c>
      <c r="E5" s="17"/>
      <c r="F5" s="17"/>
      <c r="G5" s="17"/>
      <c r="H5" s="16"/>
      <c r="I5" s="184" t="s">
        <v>5</v>
      </c>
      <c r="J5" s="184"/>
      <c r="K5" s="184"/>
      <c r="L5" s="184"/>
      <c r="M5" s="185"/>
      <c r="N5" s="183" t="s">
        <v>5</v>
      </c>
      <c r="O5" s="184"/>
      <c r="P5" s="184"/>
      <c r="Q5" s="184"/>
      <c r="R5" s="185"/>
      <c r="S5" s="191" t="s">
        <v>6</v>
      </c>
      <c r="T5" s="184"/>
      <c r="U5" s="184"/>
      <c r="V5" s="184"/>
      <c r="W5" s="185"/>
      <c r="X5" s="17" t="s">
        <v>42</v>
      </c>
      <c r="Y5" s="17"/>
      <c r="Z5" s="17"/>
      <c r="AA5" s="17"/>
      <c r="AB5" s="17"/>
      <c r="AC5" s="183" t="s">
        <v>5</v>
      </c>
      <c r="AD5" s="184"/>
      <c r="AE5" s="184"/>
      <c r="AF5" s="184"/>
      <c r="AG5" s="185"/>
      <c r="AH5" s="18" t="s">
        <v>44</v>
      </c>
      <c r="AI5" s="18"/>
      <c r="AJ5" s="18"/>
      <c r="AK5" s="18"/>
      <c r="AL5" s="19"/>
    </row>
    <row r="6" spans="1:38" ht="21" customHeight="1" x14ac:dyDescent="0.2">
      <c r="A6" s="11"/>
      <c r="C6" s="81"/>
      <c r="D6" s="14"/>
      <c r="E6" s="4"/>
      <c r="F6" s="4"/>
      <c r="G6" s="4"/>
      <c r="H6" s="4"/>
      <c r="I6" s="2"/>
      <c r="J6" s="4"/>
      <c r="K6" s="4"/>
      <c r="L6" s="4"/>
      <c r="M6" s="13"/>
      <c r="N6" s="14"/>
      <c r="O6" s="4"/>
      <c r="P6" s="4"/>
      <c r="Q6" s="4"/>
      <c r="R6" s="1"/>
      <c r="S6" s="2"/>
      <c r="T6" s="4"/>
      <c r="U6" s="20" t="s">
        <v>7</v>
      </c>
      <c r="V6" s="21">
        <v>5</v>
      </c>
      <c r="W6" s="1"/>
      <c r="X6" s="4"/>
      <c r="Y6" s="4"/>
      <c r="Z6" s="4"/>
      <c r="AA6" s="4"/>
      <c r="AB6" s="4"/>
      <c r="AC6" s="14"/>
      <c r="AD6" s="4"/>
      <c r="AG6" s="1"/>
      <c r="AL6" s="13"/>
    </row>
    <row r="7" spans="1:38" ht="21" customHeight="1" x14ac:dyDescent="0.3">
      <c r="A7" s="22" t="s">
        <v>8</v>
      </c>
      <c r="B7" s="23"/>
      <c r="C7" s="25"/>
      <c r="D7" s="200" t="s">
        <v>9</v>
      </c>
      <c r="E7" s="201"/>
      <c r="F7" s="76">
        <v>200</v>
      </c>
      <c r="G7" s="25" t="s">
        <v>10</v>
      </c>
      <c r="H7" s="25"/>
      <c r="I7" s="27"/>
      <c r="J7" s="25"/>
      <c r="K7" s="23">
        <v>200</v>
      </c>
      <c r="L7" s="25" t="s">
        <v>11</v>
      </c>
      <c r="M7" s="28"/>
      <c r="N7" s="29"/>
      <c r="O7" s="25"/>
      <c r="P7" s="26">
        <v>300</v>
      </c>
      <c r="Q7" s="25" t="s">
        <v>11</v>
      </c>
      <c r="R7" s="24"/>
      <c r="S7" s="27"/>
      <c r="T7" s="26"/>
      <c r="U7" s="30">
        <f>P10*V6-P10</f>
        <v>3600</v>
      </c>
      <c r="V7" s="25" t="s">
        <v>11</v>
      </c>
      <c r="W7" s="24"/>
      <c r="X7" s="198" t="s">
        <v>9</v>
      </c>
      <c r="Y7" s="199"/>
      <c r="Z7" s="31">
        <v>1000</v>
      </c>
      <c r="AA7" s="25" t="s">
        <v>10</v>
      </c>
      <c r="AB7" s="25"/>
      <c r="AC7" s="29"/>
      <c r="AD7" s="25"/>
      <c r="AE7" s="26">
        <v>400</v>
      </c>
      <c r="AF7" s="25" t="s">
        <v>11</v>
      </c>
      <c r="AG7" s="24"/>
      <c r="AH7" s="25"/>
      <c r="AI7" s="25"/>
      <c r="AJ7" s="87">
        <v>2000</v>
      </c>
      <c r="AK7" s="25" t="s">
        <v>11</v>
      </c>
      <c r="AL7" s="28"/>
    </row>
    <row r="8" spans="1:38" ht="21" customHeight="1" x14ac:dyDescent="0.3">
      <c r="A8" s="32" t="s">
        <v>12</v>
      </c>
      <c r="B8" s="33"/>
      <c r="C8" s="4"/>
      <c r="D8" s="14"/>
      <c r="E8" s="34" t="s">
        <v>13</v>
      </c>
      <c r="F8" s="36">
        <v>50000</v>
      </c>
      <c r="G8" s="35" t="s">
        <v>14</v>
      </c>
      <c r="H8" s="4"/>
      <c r="I8" s="2"/>
      <c r="J8" s="4"/>
      <c r="K8" s="36">
        <v>50000</v>
      </c>
      <c r="L8" s="4" t="s">
        <v>14</v>
      </c>
      <c r="M8" s="13"/>
      <c r="N8" s="14"/>
      <c r="O8" s="4"/>
      <c r="P8" s="36">
        <v>200000</v>
      </c>
      <c r="Q8" s="4" t="s">
        <v>14</v>
      </c>
      <c r="R8" s="1"/>
      <c r="S8" s="2"/>
      <c r="T8" s="36"/>
      <c r="U8" s="36">
        <f>+P8/V6</f>
        <v>40000</v>
      </c>
      <c r="V8" s="4" t="s">
        <v>14</v>
      </c>
      <c r="W8" s="37"/>
      <c r="X8" s="4"/>
      <c r="Y8" s="34" t="s">
        <v>13</v>
      </c>
      <c r="Z8" s="36">
        <f>+U8</f>
        <v>40000</v>
      </c>
      <c r="AA8" s="35" t="s">
        <v>14</v>
      </c>
      <c r="AB8" s="4"/>
      <c r="AC8" s="14"/>
      <c r="AD8" s="4"/>
      <c r="AE8" s="36">
        <v>150000</v>
      </c>
      <c r="AF8" s="4" t="s">
        <v>14</v>
      </c>
      <c r="AG8" s="1"/>
      <c r="AI8" s="189">
        <v>300000</v>
      </c>
      <c r="AJ8" s="189"/>
      <c r="AK8" s="4" t="s">
        <v>14</v>
      </c>
      <c r="AL8" s="13"/>
    </row>
    <row r="9" spans="1:38" ht="21" customHeight="1" x14ac:dyDescent="0.3">
      <c r="A9" s="38" t="s">
        <v>15</v>
      </c>
      <c r="B9" s="39"/>
      <c r="C9" s="41"/>
      <c r="D9" s="46"/>
      <c r="E9" s="34"/>
      <c r="F9" s="77"/>
      <c r="G9" s="35"/>
      <c r="H9" s="41"/>
      <c r="I9" s="43"/>
      <c r="J9" s="41"/>
      <c r="K9" s="44">
        <f>+K7*K8/1000</f>
        <v>10000</v>
      </c>
      <c r="L9" s="41" t="s">
        <v>16</v>
      </c>
      <c r="M9" s="45"/>
      <c r="N9" s="46"/>
      <c r="O9" s="41"/>
      <c r="P9" s="44">
        <f>P8*P7/1000</f>
        <v>60000</v>
      </c>
      <c r="Q9" s="41" t="s">
        <v>16</v>
      </c>
      <c r="R9" s="40"/>
      <c r="S9" s="43"/>
      <c r="T9" s="42"/>
      <c r="U9" s="47"/>
      <c r="V9" s="41" t="s">
        <v>16</v>
      </c>
      <c r="W9" s="37"/>
      <c r="X9" s="41"/>
      <c r="Y9" s="34"/>
      <c r="Z9" s="39"/>
      <c r="AA9" s="35"/>
      <c r="AB9" s="41"/>
      <c r="AC9" s="46"/>
      <c r="AD9" s="41"/>
      <c r="AE9" s="44">
        <f>AE8*AE7/1000</f>
        <v>60000</v>
      </c>
      <c r="AF9" s="41" t="s">
        <v>16</v>
      </c>
      <c r="AG9" s="40"/>
      <c r="AH9" s="41"/>
      <c r="AI9" s="189">
        <f>AI8*AJ7/1000</f>
        <v>600000</v>
      </c>
      <c r="AJ9" s="189"/>
      <c r="AK9" s="41" t="s">
        <v>16</v>
      </c>
      <c r="AL9" s="45"/>
    </row>
    <row r="10" spans="1:38" ht="21" customHeight="1" x14ac:dyDescent="0.3">
      <c r="A10" s="32" t="s">
        <v>17</v>
      </c>
      <c r="B10" s="36">
        <v>400</v>
      </c>
      <c r="C10" s="4" t="s">
        <v>11</v>
      </c>
      <c r="D10" s="14"/>
      <c r="E10" s="41"/>
      <c r="F10" s="78">
        <f>+B10</f>
        <v>400</v>
      </c>
      <c r="G10" s="4" t="s">
        <v>11</v>
      </c>
      <c r="H10" s="4"/>
      <c r="I10" s="2"/>
      <c r="J10" s="4"/>
      <c r="K10" s="49">
        <f>J29</f>
        <v>600</v>
      </c>
      <c r="L10" s="4" t="s">
        <v>11</v>
      </c>
      <c r="M10" s="13"/>
      <c r="N10" s="14"/>
      <c r="O10" s="4"/>
      <c r="P10" s="49">
        <f>O29</f>
        <v>900</v>
      </c>
      <c r="Q10" s="4" t="s">
        <v>11</v>
      </c>
      <c r="R10" s="1"/>
      <c r="S10" s="2"/>
      <c r="T10" s="48"/>
      <c r="U10" s="49">
        <f>T29</f>
        <v>4500</v>
      </c>
      <c r="V10" s="4" t="s">
        <v>11</v>
      </c>
      <c r="W10" s="1"/>
      <c r="X10" s="4"/>
      <c r="Y10" s="4"/>
      <c r="Z10" s="49">
        <f>Y29</f>
        <v>4500</v>
      </c>
      <c r="AA10" s="4" t="s">
        <v>11</v>
      </c>
      <c r="AB10" s="4"/>
      <c r="AC10" s="14"/>
      <c r="AD10" s="4"/>
      <c r="AE10" s="49">
        <f>AD29</f>
        <v>4900</v>
      </c>
      <c r="AF10" s="4" t="s">
        <v>11</v>
      </c>
      <c r="AG10" s="1"/>
      <c r="AJ10" s="49">
        <f>AI29</f>
        <v>6900</v>
      </c>
      <c r="AK10" s="4" t="s">
        <v>11</v>
      </c>
      <c r="AL10" s="13"/>
    </row>
    <row r="11" spans="1:38" ht="21" customHeight="1" x14ac:dyDescent="0.3">
      <c r="A11" s="38" t="s">
        <v>18</v>
      </c>
      <c r="B11" s="39">
        <f>B10*50000/1000</f>
        <v>20000</v>
      </c>
      <c r="C11" s="41" t="s">
        <v>16</v>
      </c>
      <c r="D11" s="46"/>
      <c r="E11" s="41"/>
      <c r="F11" s="39">
        <f>+B11</f>
        <v>20000</v>
      </c>
      <c r="G11" s="41" t="s">
        <v>16</v>
      </c>
      <c r="H11" s="41"/>
      <c r="I11" s="43"/>
      <c r="J11" s="41"/>
      <c r="K11" s="39">
        <f>F11+(K9/2)</f>
        <v>25000</v>
      </c>
      <c r="L11" s="41" t="s">
        <v>16</v>
      </c>
      <c r="M11" s="45"/>
      <c r="N11" s="46"/>
      <c r="O11" s="41"/>
      <c r="P11" s="39">
        <f>F11+(P9/2)</f>
        <v>50000</v>
      </c>
      <c r="Q11" s="41" t="s">
        <v>16</v>
      </c>
      <c r="R11" s="40"/>
      <c r="S11" s="43"/>
      <c r="T11" s="39"/>
      <c r="U11" s="50">
        <f>+P11</f>
        <v>50000</v>
      </c>
      <c r="V11" s="41" t="s">
        <v>16</v>
      </c>
      <c r="W11" s="40"/>
      <c r="X11" s="41"/>
      <c r="Y11" s="41"/>
      <c r="Z11" s="50">
        <f>U11</f>
        <v>50000</v>
      </c>
      <c r="AA11" s="41" t="s">
        <v>16</v>
      </c>
      <c r="AB11" s="41"/>
      <c r="AC11" s="46"/>
      <c r="AD11" s="41"/>
      <c r="AE11" s="39">
        <f>U11+(AE9/2)</f>
        <v>80000</v>
      </c>
      <c r="AF11" s="41" t="s">
        <v>16</v>
      </c>
      <c r="AG11" s="40"/>
      <c r="AH11" s="41"/>
      <c r="AI11" s="190">
        <f>U11+(AI9/2)</f>
        <v>350000</v>
      </c>
      <c r="AJ11" s="190"/>
      <c r="AK11" s="41" t="s">
        <v>16</v>
      </c>
      <c r="AL11" s="45"/>
    </row>
    <row r="12" spans="1:38" ht="21" customHeight="1" x14ac:dyDescent="0.3">
      <c r="A12" s="38" t="s">
        <v>19</v>
      </c>
      <c r="B12" s="39">
        <v>0</v>
      </c>
      <c r="C12" s="41" t="s">
        <v>16</v>
      </c>
      <c r="D12" s="46"/>
      <c r="E12" s="41"/>
      <c r="F12" s="39">
        <v>0</v>
      </c>
      <c r="G12" s="41" t="s">
        <v>16</v>
      </c>
      <c r="H12" s="41"/>
      <c r="I12" s="43"/>
      <c r="J12" s="41"/>
      <c r="K12" s="39">
        <f>K9/2</f>
        <v>5000</v>
      </c>
      <c r="L12" s="41" t="s">
        <v>16</v>
      </c>
      <c r="M12" s="45"/>
      <c r="N12" s="46"/>
      <c r="O12" s="41"/>
      <c r="P12" s="39">
        <f>P9/2</f>
        <v>30000</v>
      </c>
      <c r="Q12" s="41" t="s">
        <v>16</v>
      </c>
      <c r="R12" s="40"/>
      <c r="S12" s="43"/>
      <c r="T12" s="50"/>
      <c r="U12" s="50">
        <f>P12-(U11-P11)</f>
        <v>30000</v>
      </c>
      <c r="V12" s="41" t="s">
        <v>16</v>
      </c>
      <c r="W12" s="40"/>
      <c r="X12" s="41"/>
      <c r="Y12" s="41"/>
      <c r="Z12" s="50">
        <f>U12</f>
        <v>30000</v>
      </c>
      <c r="AA12" s="41" t="s">
        <v>16</v>
      </c>
      <c r="AB12" s="41"/>
      <c r="AC12" s="46"/>
      <c r="AD12" s="41"/>
      <c r="AE12" s="39">
        <f>AE9/2</f>
        <v>30000</v>
      </c>
      <c r="AF12" s="41" t="s">
        <v>16</v>
      </c>
      <c r="AG12" s="40"/>
      <c r="AH12" s="41"/>
      <c r="AI12" s="190">
        <f>U12+AI9/2</f>
        <v>330000</v>
      </c>
      <c r="AJ12" s="190"/>
      <c r="AK12" s="41" t="s">
        <v>16</v>
      </c>
      <c r="AL12" s="45"/>
    </row>
    <row r="13" spans="1:38" ht="21" customHeight="1" x14ac:dyDescent="0.3">
      <c r="A13" s="38" t="s">
        <v>20</v>
      </c>
      <c r="B13" s="39">
        <v>20000</v>
      </c>
      <c r="C13" s="41" t="s">
        <v>11</v>
      </c>
      <c r="D13" s="46"/>
      <c r="E13" s="41"/>
      <c r="F13" s="39">
        <f>+B13</f>
        <v>20000</v>
      </c>
      <c r="G13" s="41" t="s">
        <v>11</v>
      </c>
      <c r="H13" s="41"/>
      <c r="I13" s="43"/>
      <c r="J13" s="41"/>
      <c r="K13" s="39">
        <f>+F13</f>
        <v>20000</v>
      </c>
      <c r="L13" s="41" t="s">
        <v>11</v>
      </c>
      <c r="M13" s="45"/>
      <c r="N13" s="46"/>
      <c r="O13" s="41"/>
      <c r="P13" s="39">
        <f>+K13</f>
        <v>20000</v>
      </c>
      <c r="Q13" s="41" t="s">
        <v>11</v>
      </c>
      <c r="R13" s="40"/>
      <c r="S13" s="43"/>
      <c r="T13" s="39"/>
      <c r="U13" s="39">
        <f>+P13*V6</f>
        <v>100000</v>
      </c>
      <c r="V13" s="41" t="s">
        <v>11</v>
      </c>
      <c r="W13" s="40"/>
      <c r="X13" s="41"/>
      <c r="Y13" s="41"/>
      <c r="Z13" s="39">
        <f>+U13</f>
        <v>100000</v>
      </c>
      <c r="AA13" s="41" t="s">
        <v>11</v>
      </c>
      <c r="AB13" s="41"/>
      <c r="AC13" s="46"/>
      <c r="AD13" s="41"/>
      <c r="AE13" s="39">
        <f>+Z13</f>
        <v>100000</v>
      </c>
      <c r="AF13" s="41" t="s">
        <v>11</v>
      </c>
      <c r="AG13" s="40"/>
      <c r="AH13" s="41"/>
      <c r="AI13" s="41"/>
      <c r="AJ13" s="39">
        <f>+Z13</f>
        <v>100000</v>
      </c>
      <c r="AK13" s="41" t="s">
        <v>11</v>
      </c>
      <c r="AL13" s="45"/>
    </row>
    <row r="14" spans="1:38" ht="21" customHeight="1" x14ac:dyDescent="0.3">
      <c r="A14" s="32" t="s">
        <v>21</v>
      </c>
      <c r="B14" s="33">
        <f>B13-B10</f>
        <v>19600</v>
      </c>
      <c r="C14" s="4" t="s">
        <v>11</v>
      </c>
      <c r="D14" s="14"/>
      <c r="E14" s="4"/>
      <c r="F14" s="36">
        <f>F13-F10-$F7</f>
        <v>19400</v>
      </c>
      <c r="G14" s="4" t="s">
        <v>11</v>
      </c>
      <c r="H14" s="4"/>
      <c r="I14" s="2"/>
      <c r="J14" s="4"/>
      <c r="K14" s="36">
        <f>K13-K10-$F7</f>
        <v>19200</v>
      </c>
      <c r="L14" s="4" t="s">
        <v>11</v>
      </c>
      <c r="M14" s="13"/>
      <c r="N14" s="14"/>
      <c r="O14" s="4"/>
      <c r="P14" s="36">
        <f>P13-P10-$F7</f>
        <v>18900</v>
      </c>
      <c r="Q14" s="4" t="s">
        <v>11</v>
      </c>
      <c r="R14" s="1"/>
      <c r="S14" s="2"/>
      <c r="T14" s="36"/>
      <c r="U14" s="36">
        <f>U13-U10-$F7</f>
        <v>95300</v>
      </c>
      <c r="V14" s="4" t="s">
        <v>11</v>
      </c>
      <c r="W14" s="1"/>
      <c r="X14" s="4"/>
      <c r="Y14" s="4"/>
      <c r="Z14" s="49">
        <f>Z13-Z10-F7-Z7</f>
        <v>94300</v>
      </c>
      <c r="AA14" s="4" t="s">
        <v>11</v>
      </c>
      <c r="AB14" s="4"/>
      <c r="AC14" s="14"/>
      <c r="AD14" s="4"/>
      <c r="AE14" s="36">
        <f>AE13-AE10-$F7</f>
        <v>94900</v>
      </c>
      <c r="AF14" s="4" t="s">
        <v>11</v>
      </c>
      <c r="AG14" s="1"/>
      <c r="AJ14" s="33">
        <f>AJ13-AJ10-$F7</f>
        <v>92900</v>
      </c>
      <c r="AK14" s="4" t="s">
        <v>11</v>
      </c>
      <c r="AL14" s="13"/>
    </row>
    <row r="15" spans="1:38" ht="21" customHeight="1" x14ac:dyDescent="0.3">
      <c r="A15" s="38" t="s">
        <v>22</v>
      </c>
      <c r="B15" s="39"/>
      <c r="C15" s="41"/>
      <c r="D15" s="46"/>
      <c r="E15" s="39"/>
      <c r="F15" s="41"/>
      <c r="G15" s="41"/>
      <c r="H15" s="41"/>
      <c r="I15" s="43"/>
      <c r="J15" s="41"/>
      <c r="K15" s="39">
        <f>K8*K7/1000</f>
        <v>10000</v>
      </c>
      <c r="L15" s="41" t="s">
        <v>16</v>
      </c>
      <c r="M15" s="45"/>
      <c r="N15" s="46"/>
      <c r="O15" s="41"/>
      <c r="P15" s="39">
        <f>P8*P7/1000+B11</f>
        <v>80000</v>
      </c>
      <c r="Q15" s="41" t="s">
        <v>16</v>
      </c>
      <c r="R15" s="40"/>
      <c r="S15" s="43"/>
      <c r="T15" s="39"/>
      <c r="U15" s="50">
        <f>+P15</f>
        <v>80000</v>
      </c>
      <c r="V15" s="35" t="s">
        <v>16</v>
      </c>
      <c r="W15" s="40"/>
      <c r="X15" s="41"/>
      <c r="Y15" s="41"/>
      <c r="Z15" s="39">
        <f>+U15</f>
        <v>80000</v>
      </c>
      <c r="AA15" s="41" t="s">
        <v>16</v>
      </c>
      <c r="AB15" s="41"/>
      <c r="AC15" s="46"/>
      <c r="AD15" s="41"/>
      <c r="AE15" s="39">
        <f>AE8*AE7/1000+Z15</f>
        <v>140000</v>
      </c>
      <c r="AF15" s="41" t="s">
        <v>16</v>
      </c>
      <c r="AG15" s="40"/>
      <c r="AH15" s="41"/>
      <c r="AI15" s="190">
        <f>+Z15+AI9</f>
        <v>680000</v>
      </c>
      <c r="AJ15" s="190"/>
      <c r="AK15" s="41" t="s">
        <v>16</v>
      </c>
      <c r="AL15" s="45"/>
    </row>
    <row r="16" spans="1:38" ht="21" customHeight="1" x14ac:dyDescent="0.3">
      <c r="A16" s="38" t="s">
        <v>23</v>
      </c>
      <c r="B16" s="36"/>
      <c r="C16" s="4"/>
      <c r="D16" s="14"/>
      <c r="E16" s="36"/>
      <c r="F16" s="4"/>
      <c r="G16" s="4"/>
      <c r="H16" s="4"/>
      <c r="I16" s="2"/>
      <c r="J16" s="4"/>
      <c r="K16" s="36">
        <f>K10*K8/1000</f>
        <v>30000</v>
      </c>
      <c r="L16" s="4" t="s">
        <v>16</v>
      </c>
      <c r="M16" s="13"/>
      <c r="N16" s="14"/>
      <c r="O16" s="4"/>
      <c r="P16" s="36">
        <f>P10*P8/1000</f>
        <v>180000</v>
      </c>
      <c r="Q16" s="4" t="s">
        <v>16</v>
      </c>
      <c r="R16" s="1"/>
      <c r="S16" s="2"/>
      <c r="T16" s="36"/>
      <c r="U16" s="36">
        <f>U10*U8/1000</f>
        <v>180000</v>
      </c>
      <c r="V16" s="4" t="s">
        <v>16</v>
      </c>
      <c r="W16" s="1"/>
      <c r="X16" s="4"/>
      <c r="Y16" s="4"/>
      <c r="Z16" s="36">
        <f>Z10*Z8/1000</f>
        <v>180000</v>
      </c>
      <c r="AA16" s="4" t="s">
        <v>16</v>
      </c>
      <c r="AB16" s="4"/>
      <c r="AC16" s="14"/>
      <c r="AD16" s="4"/>
      <c r="AE16" s="36">
        <f>AE10*AE8/1000</f>
        <v>735000</v>
      </c>
      <c r="AF16" s="4" t="s">
        <v>16</v>
      </c>
      <c r="AG16" s="1"/>
      <c r="AI16" s="202">
        <f>AJ10*AI8/1000</f>
        <v>2070000</v>
      </c>
      <c r="AJ16" s="202"/>
      <c r="AK16" s="4" t="s">
        <v>16</v>
      </c>
      <c r="AL16" s="13"/>
    </row>
    <row r="17" spans="1:38" s="64" customFormat="1" ht="27.75" customHeight="1" x14ac:dyDescent="0.2">
      <c r="A17" s="65" t="s">
        <v>24</v>
      </c>
      <c r="B17" s="66" t="s">
        <v>25</v>
      </c>
      <c r="C17" s="71" t="s">
        <v>26</v>
      </c>
      <c r="D17" s="75" t="s">
        <v>27</v>
      </c>
      <c r="E17" s="69" t="s">
        <v>28</v>
      </c>
      <c r="F17" s="70" t="s">
        <v>26</v>
      </c>
      <c r="G17" s="70" t="s">
        <v>29</v>
      </c>
      <c r="H17" s="71" t="s">
        <v>26</v>
      </c>
      <c r="I17" s="72" t="s">
        <v>30</v>
      </c>
      <c r="J17" s="73" t="s">
        <v>28</v>
      </c>
      <c r="K17" s="70" t="s">
        <v>26</v>
      </c>
      <c r="L17" s="70" t="s">
        <v>29</v>
      </c>
      <c r="M17" s="74" t="s">
        <v>26</v>
      </c>
      <c r="N17" s="75" t="s">
        <v>30</v>
      </c>
      <c r="O17" s="73" t="s">
        <v>28</v>
      </c>
      <c r="P17" s="70" t="s">
        <v>26</v>
      </c>
      <c r="Q17" s="70" t="s">
        <v>29</v>
      </c>
      <c r="R17" s="67" t="s">
        <v>26</v>
      </c>
      <c r="S17" s="72" t="s">
        <v>30</v>
      </c>
      <c r="T17" s="69" t="s">
        <v>28</v>
      </c>
      <c r="U17" s="170" t="s">
        <v>26</v>
      </c>
      <c r="V17" s="70" t="s">
        <v>29</v>
      </c>
      <c r="W17" s="67" t="s">
        <v>26</v>
      </c>
      <c r="X17" s="68" t="s">
        <v>40</v>
      </c>
      <c r="Y17" s="69" t="s">
        <v>28</v>
      </c>
      <c r="Z17" s="69" t="s">
        <v>26</v>
      </c>
      <c r="AA17" s="69" t="s">
        <v>29</v>
      </c>
      <c r="AB17" s="71" t="s">
        <v>26</v>
      </c>
      <c r="AC17" s="75" t="s">
        <v>40</v>
      </c>
      <c r="AD17" s="69" t="s">
        <v>28</v>
      </c>
      <c r="AE17" s="69" t="s">
        <v>26</v>
      </c>
      <c r="AF17" s="69" t="s">
        <v>29</v>
      </c>
      <c r="AG17" s="67" t="s">
        <v>26</v>
      </c>
      <c r="AH17" s="68" t="s">
        <v>30</v>
      </c>
      <c r="AI17" s="69" t="s">
        <v>28</v>
      </c>
      <c r="AJ17" s="70" t="s">
        <v>26</v>
      </c>
      <c r="AK17" s="70" t="s">
        <v>29</v>
      </c>
      <c r="AL17" s="74" t="s">
        <v>26</v>
      </c>
    </row>
    <row r="18" spans="1:38" s="52" customFormat="1" ht="21.75" customHeight="1" x14ac:dyDescent="0.3">
      <c r="A18" s="53" t="s">
        <v>38</v>
      </c>
      <c r="B18" s="63">
        <v>400</v>
      </c>
      <c r="C18" s="88">
        <f t="shared" ref="C18:C29" si="0">B18/B$29*100</f>
        <v>100</v>
      </c>
      <c r="D18" s="89">
        <v>100</v>
      </c>
      <c r="E18" s="55">
        <f t="shared" ref="E18:E24" si="1">+B18</f>
        <v>400</v>
      </c>
      <c r="F18" s="175">
        <f t="shared" ref="F18:F29" si="2">E18/E$29*100</f>
        <v>100</v>
      </c>
      <c r="G18" s="90">
        <f>D18+E18</f>
        <v>500</v>
      </c>
      <c r="H18" s="157">
        <f t="shared" ref="H18:H29" si="3">G18/G$29*100</f>
        <v>83.333333333333343</v>
      </c>
      <c r="I18" s="91">
        <v>160</v>
      </c>
      <c r="J18" s="55">
        <f>+E18+I18</f>
        <v>560</v>
      </c>
      <c r="K18" s="141">
        <f t="shared" ref="K18:K29" si="4">J18/J$29*100</f>
        <v>93.333333333333329</v>
      </c>
      <c r="L18" s="55">
        <f>G18+I18</f>
        <v>660</v>
      </c>
      <c r="M18" s="134">
        <f t="shared" ref="M18:M29" si="5">L18/L$29*100</f>
        <v>82.5</v>
      </c>
      <c r="N18" s="89"/>
      <c r="O18" s="55">
        <f>+J18+N18</f>
        <v>560</v>
      </c>
      <c r="P18" s="141">
        <f t="shared" ref="P18:P29" si="6">O18/O$29*100</f>
        <v>62.222222222222221</v>
      </c>
      <c r="Q18" s="55">
        <f>L18+N18</f>
        <v>660</v>
      </c>
      <c r="R18" s="148">
        <f t="shared" ref="R18:R29" si="7">Q18/Q$29*100</f>
        <v>60</v>
      </c>
      <c r="S18" s="91">
        <f t="shared" ref="S18:S24" si="8">+O18*($V$6-1)</f>
        <v>2240</v>
      </c>
      <c r="T18" s="55">
        <f t="shared" ref="T18:T24" si="9">+O18+S18</f>
        <v>2800</v>
      </c>
      <c r="U18" s="157">
        <f t="shared" ref="U18:U29" si="10">T18/T$29*100</f>
        <v>62.222222222222221</v>
      </c>
      <c r="V18" s="55">
        <f t="shared" ref="V18:V24" si="11">Q18*V$6</f>
        <v>3300</v>
      </c>
      <c r="W18" s="148">
        <f t="shared" ref="W18:W29" si="12">V18/V$29*100</f>
        <v>60</v>
      </c>
      <c r="X18" s="54">
        <v>300</v>
      </c>
      <c r="Y18" s="55">
        <f t="shared" ref="Y18:Y23" si="13">T18</f>
        <v>2800</v>
      </c>
      <c r="Z18" s="141">
        <f t="shared" ref="Z18:Z29" si="14">Y18/Y$29*100</f>
        <v>62.222222222222221</v>
      </c>
      <c r="AA18" s="55">
        <f t="shared" ref="AA18:AA23" si="15">V18+X18</f>
        <v>3600</v>
      </c>
      <c r="AB18" s="157">
        <f t="shared" ref="AB18:AB29" si="16">AA18/AA$29*100</f>
        <v>55.384615384615387</v>
      </c>
      <c r="AC18" s="89"/>
      <c r="AD18" s="55">
        <f t="shared" ref="AD18:AD24" si="17">Y18+AC18</f>
        <v>2800</v>
      </c>
      <c r="AE18" s="141">
        <f t="shared" ref="AE18:AE29" si="18">AD18/AD$29*100</f>
        <v>57.142857142857139</v>
      </c>
      <c r="AF18" s="55">
        <f t="shared" ref="AF18:AF24" si="19">AA18+AC18</f>
        <v>3600</v>
      </c>
      <c r="AG18" s="148">
        <f t="shared" ref="AG18:AG29" si="20">AF18/AF$29*100</f>
        <v>52.173913043478258</v>
      </c>
      <c r="AH18" s="54">
        <v>-250</v>
      </c>
      <c r="AI18" s="55">
        <f>AD18+AH18</f>
        <v>2550</v>
      </c>
      <c r="AJ18" s="141">
        <f t="shared" ref="AJ18:AJ29" si="21">AI18/AI$29*100</f>
        <v>36.95652173913043</v>
      </c>
      <c r="AK18" s="55">
        <f>AF18+AH18</f>
        <v>3350</v>
      </c>
      <c r="AL18" s="134">
        <f t="shared" ref="AL18:AL29" si="22">AK18/AK$29*100</f>
        <v>37.640449438202246</v>
      </c>
    </row>
    <row r="19" spans="1:38" ht="21.75" customHeight="1" x14ac:dyDescent="0.3">
      <c r="A19" s="32" t="s">
        <v>39</v>
      </c>
      <c r="B19" s="99">
        <v>0</v>
      </c>
      <c r="C19" s="124">
        <f t="shared" si="0"/>
        <v>0</v>
      </c>
      <c r="D19" s="113">
        <v>50</v>
      </c>
      <c r="E19" s="55">
        <f t="shared" si="1"/>
        <v>0</v>
      </c>
      <c r="F19" s="176">
        <f t="shared" si="2"/>
        <v>0</v>
      </c>
      <c r="G19" s="90">
        <f t="shared" ref="G19:G28" si="23">D19+E19</f>
        <v>50</v>
      </c>
      <c r="H19" s="157">
        <f t="shared" si="3"/>
        <v>8.3333333333333321</v>
      </c>
      <c r="I19" s="91">
        <v>10</v>
      </c>
      <c r="J19" s="55">
        <f t="shared" ref="J19:J28" si="24">+E19+I19</f>
        <v>10</v>
      </c>
      <c r="K19" s="141">
        <f t="shared" si="4"/>
        <v>1.6666666666666667</v>
      </c>
      <c r="L19" s="55">
        <f>G19+I19</f>
        <v>60</v>
      </c>
      <c r="M19" s="134">
        <f t="shared" si="5"/>
        <v>7.5</v>
      </c>
      <c r="N19" s="89"/>
      <c r="O19" s="55">
        <f t="shared" ref="O19:O24" si="25">+J19+N19</f>
        <v>10</v>
      </c>
      <c r="P19" s="141">
        <f t="shared" si="6"/>
        <v>1.1111111111111112</v>
      </c>
      <c r="Q19" s="55">
        <f t="shared" ref="Q19:Q28" si="26">L19+N19</f>
        <v>60</v>
      </c>
      <c r="R19" s="148">
        <f t="shared" si="7"/>
        <v>5.4545454545454541</v>
      </c>
      <c r="S19" s="91">
        <f t="shared" si="8"/>
        <v>40</v>
      </c>
      <c r="T19" s="100">
        <f t="shared" si="9"/>
        <v>50</v>
      </c>
      <c r="U19" s="162">
        <f t="shared" si="10"/>
        <v>1.1111111111111112</v>
      </c>
      <c r="V19" s="100">
        <f t="shared" si="11"/>
        <v>300</v>
      </c>
      <c r="W19" s="165">
        <f t="shared" si="12"/>
        <v>5.4545454545454541</v>
      </c>
      <c r="X19" s="99">
        <v>100</v>
      </c>
      <c r="Y19" s="56">
        <f t="shared" si="13"/>
        <v>50</v>
      </c>
      <c r="Z19" s="142">
        <f t="shared" si="14"/>
        <v>1.1111111111111112</v>
      </c>
      <c r="AA19" s="56">
        <f t="shared" si="15"/>
        <v>400</v>
      </c>
      <c r="AB19" s="158">
        <f t="shared" si="16"/>
        <v>6.1538461538461542</v>
      </c>
      <c r="AC19" s="113"/>
      <c r="AD19" s="56">
        <f t="shared" si="17"/>
        <v>50</v>
      </c>
      <c r="AE19" s="142">
        <f t="shared" si="18"/>
        <v>1.0204081632653061</v>
      </c>
      <c r="AF19" s="56">
        <f t="shared" si="19"/>
        <v>400</v>
      </c>
      <c r="AG19" s="149">
        <f t="shared" si="20"/>
        <v>5.7971014492753623</v>
      </c>
      <c r="AH19" s="54"/>
      <c r="AI19" s="55">
        <f t="shared" ref="AI19:AI24" si="27">AD19+AH19</f>
        <v>50</v>
      </c>
      <c r="AJ19" s="141">
        <f t="shared" si="21"/>
        <v>0.72463768115942029</v>
      </c>
      <c r="AK19" s="55">
        <f t="shared" ref="AK19:AK24" si="28">AF19+AH19</f>
        <v>400</v>
      </c>
      <c r="AL19" s="134">
        <f t="shared" si="22"/>
        <v>4.4943820224719104</v>
      </c>
    </row>
    <row r="20" spans="1:38" ht="21.75" customHeight="1" x14ac:dyDescent="0.3">
      <c r="A20" s="38" t="s">
        <v>39</v>
      </c>
      <c r="B20" s="62">
        <v>0</v>
      </c>
      <c r="C20" s="125">
        <f t="shared" si="0"/>
        <v>0</v>
      </c>
      <c r="D20" s="126">
        <v>20</v>
      </c>
      <c r="E20" s="55">
        <f t="shared" si="1"/>
        <v>0</v>
      </c>
      <c r="F20" s="177">
        <f t="shared" si="2"/>
        <v>0</v>
      </c>
      <c r="G20" s="90">
        <f t="shared" si="23"/>
        <v>20</v>
      </c>
      <c r="H20" s="157">
        <f t="shared" si="3"/>
        <v>3.3333333333333335</v>
      </c>
      <c r="I20" s="91">
        <v>5</v>
      </c>
      <c r="J20" s="55">
        <f t="shared" si="24"/>
        <v>5</v>
      </c>
      <c r="K20" s="141">
        <f t="shared" si="4"/>
        <v>0.83333333333333337</v>
      </c>
      <c r="L20" s="55">
        <f t="shared" ref="L20:L28" si="29">G20+I20</f>
        <v>25</v>
      </c>
      <c r="M20" s="134">
        <f t="shared" si="5"/>
        <v>3.125</v>
      </c>
      <c r="N20" s="89"/>
      <c r="O20" s="55">
        <f t="shared" si="25"/>
        <v>5</v>
      </c>
      <c r="P20" s="141">
        <f t="shared" si="6"/>
        <v>0.55555555555555558</v>
      </c>
      <c r="Q20" s="55">
        <f t="shared" si="26"/>
        <v>25</v>
      </c>
      <c r="R20" s="148">
        <f t="shared" si="7"/>
        <v>2.2727272727272729</v>
      </c>
      <c r="S20" s="91">
        <f t="shared" si="8"/>
        <v>20</v>
      </c>
      <c r="T20" s="101">
        <f t="shared" si="9"/>
        <v>25</v>
      </c>
      <c r="U20" s="171">
        <f t="shared" si="10"/>
        <v>0.55555555555555558</v>
      </c>
      <c r="V20" s="101">
        <f t="shared" si="11"/>
        <v>125</v>
      </c>
      <c r="W20" s="166">
        <f t="shared" si="12"/>
        <v>2.2727272727272729</v>
      </c>
      <c r="X20" s="62">
        <v>100</v>
      </c>
      <c r="Y20" s="57">
        <f t="shared" si="13"/>
        <v>25</v>
      </c>
      <c r="Z20" s="156">
        <f t="shared" si="14"/>
        <v>0.55555555555555558</v>
      </c>
      <c r="AA20" s="57">
        <f t="shared" si="15"/>
        <v>225</v>
      </c>
      <c r="AB20" s="159">
        <f t="shared" si="16"/>
        <v>3.4615384615384617</v>
      </c>
      <c r="AC20" s="126"/>
      <c r="AD20" s="57">
        <f t="shared" si="17"/>
        <v>25</v>
      </c>
      <c r="AE20" s="156">
        <f t="shared" si="18"/>
        <v>0.51020408163265307</v>
      </c>
      <c r="AF20" s="57">
        <f t="shared" si="19"/>
        <v>225</v>
      </c>
      <c r="AG20" s="150">
        <f t="shared" si="20"/>
        <v>3.2608695652173911</v>
      </c>
      <c r="AH20" s="54"/>
      <c r="AI20" s="55">
        <f t="shared" si="27"/>
        <v>25</v>
      </c>
      <c r="AJ20" s="141">
        <f t="shared" si="21"/>
        <v>0.36231884057971014</v>
      </c>
      <c r="AK20" s="55">
        <f t="shared" si="28"/>
        <v>225</v>
      </c>
      <c r="AL20" s="134">
        <f t="shared" si="22"/>
        <v>2.5280898876404492</v>
      </c>
    </row>
    <row r="21" spans="1:38" ht="21.75" customHeight="1" x14ac:dyDescent="0.3">
      <c r="A21" s="38" t="s">
        <v>39</v>
      </c>
      <c r="B21" s="99">
        <v>0</v>
      </c>
      <c r="C21" s="124">
        <f t="shared" si="0"/>
        <v>0</v>
      </c>
      <c r="D21" s="113">
        <v>20</v>
      </c>
      <c r="E21" s="55">
        <f t="shared" si="1"/>
        <v>0</v>
      </c>
      <c r="F21" s="176">
        <f t="shared" si="2"/>
        <v>0</v>
      </c>
      <c r="G21" s="90">
        <f t="shared" si="23"/>
        <v>20</v>
      </c>
      <c r="H21" s="157">
        <f t="shared" si="3"/>
        <v>3.3333333333333335</v>
      </c>
      <c r="I21" s="91">
        <v>5</v>
      </c>
      <c r="J21" s="55">
        <f t="shared" si="24"/>
        <v>5</v>
      </c>
      <c r="K21" s="141">
        <f t="shared" si="4"/>
        <v>0.83333333333333337</v>
      </c>
      <c r="L21" s="55">
        <f t="shared" si="29"/>
        <v>25</v>
      </c>
      <c r="M21" s="134">
        <f t="shared" si="5"/>
        <v>3.125</v>
      </c>
      <c r="N21" s="89"/>
      <c r="O21" s="55">
        <f>+J21+N21</f>
        <v>5</v>
      </c>
      <c r="P21" s="141">
        <f t="shared" si="6"/>
        <v>0.55555555555555558</v>
      </c>
      <c r="Q21" s="55">
        <f t="shared" si="26"/>
        <v>25</v>
      </c>
      <c r="R21" s="148">
        <f t="shared" si="7"/>
        <v>2.2727272727272729</v>
      </c>
      <c r="S21" s="91">
        <f t="shared" si="8"/>
        <v>20</v>
      </c>
      <c r="T21" s="100">
        <f t="shared" si="9"/>
        <v>25</v>
      </c>
      <c r="U21" s="162">
        <f t="shared" si="10"/>
        <v>0.55555555555555558</v>
      </c>
      <c r="V21" s="100">
        <f t="shared" si="11"/>
        <v>125</v>
      </c>
      <c r="W21" s="165">
        <f t="shared" si="12"/>
        <v>2.2727272727272729</v>
      </c>
      <c r="X21" s="99">
        <v>100</v>
      </c>
      <c r="Y21" s="57">
        <f t="shared" si="13"/>
        <v>25</v>
      </c>
      <c r="Z21" s="156">
        <f t="shared" si="14"/>
        <v>0.55555555555555558</v>
      </c>
      <c r="AA21" s="57">
        <f>V21+X21</f>
        <v>225</v>
      </c>
      <c r="AB21" s="159">
        <f t="shared" si="16"/>
        <v>3.4615384615384617</v>
      </c>
      <c r="AC21" s="113"/>
      <c r="AD21" s="57">
        <f t="shared" si="17"/>
        <v>25</v>
      </c>
      <c r="AE21" s="156">
        <f t="shared" si="18"/>
        <v>0.51020408163265307</v>
      </c>
      <c r="AF21" s="57">
        <f t="shared" si="19"/>
        <v>225</v>
      </c>
      <c r="AG21" s="150">
        <f t="shared" si="20"/>
        <v>3.2608695652173911</v>
      </c>
      <c r="AH21" s="54"/>
      <c r="AI21" s="55">
        <f t="shared" si="27"/>
        <v>25</v>
      </c>
      <c r="AJ21" s="141">
        <f t="shared" si="21"/>
        <v>0.36231884057971014</v>
      </c>
      <c r="AK21" s="55">
        <f t="shared" si="28"/>
        <v>225</v>
      </c>
      <c r="AL21" s="134">
        <f t="shared" si="22"/>
        <v>2.5280898876404492</v>
      </c>
    </row>
    <row r="22" spans="1:38" ht="21.75" customHeight="1" x14ac:dyDescent="0.3">
      <c r="A22" s="38" t="s">
        <v>41</v>
      </c>
      <c r="B22" s="62">
        <v>0</v>
      </c>
      <c r="C22" s="125">
        <f t="shared" si="0"/>
        <v>0</v>
      </c>
      <c r="D22" s="126"/>
      <c r="E22" s="55">
        <f t="shared" si="1"/>
        <v>0</v>
      </c>
      <c r="F22" s="177">
        <f t="shared" si="2"/>
        <v>0</v>
      </c>
      <c r="G22" s="90">
        <f>D22+E22</f>
        <v>0</v>
      </c>
      <c r="H22" s="157">
        <f t="shared" si="3"/>
        <v>0</v>
      </c>
      <c r="I22" s="91">
        <v>10</v>
      </c>
      <c r="J22" s="55">
        <f t="shared" si="24"/>
        <v>10</v>
      </c>
      <c r="K22" s="141">
        <f t="shared" si="4"/>
        <v>1.6666666666666667</v>
      </c>
      <c r="L22" s="55">
        <f t="shared" si="29"/>
        <v>10</v>
      </c>
      <c r="M22" s="134">
        <f t="shared" si="5"/>
        <v>1.25</v>
      </c>
      <c r="N22" s="89"/>
      <c r="O22" s="55">
        <f t="shared" si="25"/>
        <v>10</v>
      </c>
      <c r="P22" s="141">
        <f t="shared" si="6"/>
        <v>1.1111111111111112</v>
      </c>
      <c r="Q22" s="55">
        <f t="shared" si="26"/>
        <v>10</v>
      </c>
      <c r="R22" s="148">
        <f t="shared" si="7"/>
        <v>0.90909090909090906</v>
      </c>
      <c r="S22" s="91">
        <f t="shared" si="8"/>
        <v>40</v>
      </c>
      <c r="T22" s="101">
        <f t="shared" si="9"/>
        <v>50</v>
      </c>
      <c r="U22" s="171">
        <f t="shared" si="10"/>
        <v>1.1111111111111112</v>
      </c>
      <c r="V22" s="101">
        <f t="shared" si="11"/>
        <v>50</v>
      </c>
      <c r="W22" s="166">
        <f t="shared" si="12"/>
        <v>0.90909090909090906</v>
      </c>
      <c r="X22" s="62"/>
      <c r="Y22" s="55">
        <f>T22</f>
        <v>50</v>
      </c>
      <c r="Z22" s="141">
        <f t="shared" si="14"/>
        <v>1.1111111111111112</v>
      </c>
      <c r="AA22" s="55">
        <f>V22+X22</f>
        <v>50</v>
      </c>
      <c r="AB22" s="157">
        <f t="shared" si="16"/>
        <v>0.76923076923076927</v>
      </c>
      <c r="AC22" s="126"/>
      <c r="AD22" s="55">
        <f t="shared" si="17"/>
        <v>50</v>
      </c>
      <c r="AE22" s="141">
        <f t="shared" si="18"/>
        <v>1.0204081632653061</v>
      </c>
      <c r="AF22" s="55">
        <f t="shared" si="19"/>
        <v>50</v>
      </c>
      <c r="AG22" s="148">
        <f t="shared" si="20"/>
        <v>0.72463768115942029</v>
      </c>
      <c r="AH22" s="54"/>
      <c r="AI22" s="55">
        <f t="shared" si="27"/>
        <v>50</v>
      </c>
      <c r="AJ22" s="141">
        <f t="shared" si="21"/>
        <v>0.72463768115942029</v>
      </c>
      <c r="AK22" s="55">
        <f t="shared" si="28"/>
        <v>50</v>
      </c>
      <c r="AL22" s="134">
        <f t="shared" si="22"/>
        <v>0.5617977528089888</v>
      </c>
    </row>
    <row r="23" spans="1:38" ht="21.75" customHeight="1" x14ac:dyDescent="0.3">
      <c r="A23" s="38" t="s">
        <v>31</v>
      </c>
      <c r="B23" s="62">
        <v>0</v>
      </c>
      <c r="C23" s="125">
        <f t="shared" si="0"/>
        <v>0</v>
      </c>
      <c r="D23" s="126">
        <v>10</v>
      </c>
      <c r="E23" s="55">
        <f t="shared" si="1"/>
        <v>0</v>
      </c>
      <c r="F23" s="177">
        <f t="shared" si="2"/>
        <v>0</v>
      </c>
      <c r="G23" s="90">
        <f t="shared" si="23"/>
        <v>10</v>
      </c>
      <c r="H23" s="157">
        <f t="shared" si="3"/>
        <v>1.6666666666666667</v>
      </c>
      <c r="I23" s="91">
        <v>10</v>
      </c>
      <c r="J23" s="55">
        <f t="shared" si="24"/>
        <v>10</v>
      </c>
      <c r="K23" s="141">
        <f t="shared" si="4"/>
        <v>1.6666666666666667</v>
      </c>
      <c r="L23" s="55">
        <f>G23+I23</f>
        <v>20</v>
      </c>
      <c r="M23" s="134">
        <f t="shared" si="5"/>
        <v>2.5</v>
      </c>
      <c r="N23" s="89"/>
      <c r="O23" s="55">
        <f>+J23+N23</f>
        <v>10</v>
      </c>
      <c r="P23" s="141">
        <f t="shared" si="6"/>
        <v>1.1111111111111112</v>
      </c>
      <c r="Q23" s="55">
        <f>L23+N23</f>
        <v>20</v>
      </c>
      <c r="R23" s="148">
        <f t="shared" si="7"/>
        <v>1.8181818181818181</v>
      </c>
      <c r="S23" s="91">
        <f t="shared" si="8"/>
        <v>40</v>
      </c>
      <c r="T23" s="101">
        <f t="shared" si="9"/>
        <v>50</v>
      </c>
      <c r="U23" s="171">
        <f t="shared" si="10"/>
        <v>1.1111111111111112</v>
      </c>
      <c r="V23" s="101">
        <f t="shared" si="11"/>
        <v>100</v>
      </c>
      <c r="W23" s="166">
        <f t="shared" si="12"/>
        <v>1.8181818181818181</v>
      </c>
      <c r="X23" s="54">
        <v>400</v>
      </c>
      <c r="Y23" s="55">
        <f t="shared" si="13"/>
        <v>50</v>
      </c>
      <c r="Z23" s="141">
        <f t="shared" si="14"/>
        <v>1.1111111111111112</v>
      </c>
      <c r="AA23" s="55">
        <f t="shared" si="15"/>
        <v>500</v>
      </c>
      <c r="AB23" s="157">
        <f t="shared" si="16"/>
        <v>7.6923076923076925</v>
      </c>
      <c r="AC23" s="89"/>
      <c r="AD23" s="55">
        <f t="shared" si="17"/>
        <v>50</v>
      </c>
      <c r="AE23" s="141">
        <f t="shared" si="18"/>
        <v>1.0204081632653061</v>
      </c>
      <c r="AF23" s="55">
        <f t="shared" si="19"/>
        <v>500</v>
      </c>
      <c r="AG23" s="148">
        <f t="shared" si="20"/>
        <v>7.2463768115942031</v>
      </c>
      <c r="AH23" s="54"/>
      <c r="AI23" s="55">
        <f t="shared" si="27"/>
        <v>50</v>
      </c>
      <c r="AJ23" s="141">
        <f t="shared" si="21"/>
        <v>0.72463768115942029</v>
      </c>
      <c r="AK23" s="55">
        <f t="shared" si="28"/>
        <v>500</v>
      </c>
      <c r="AL23" s="134">
        <f t="shared" si="22"/>
        <v>5.6179775280898872</v>
      </c>
    </row>
    <row r="24" spans="1:38" ht="21.75" customHeight="1" x14ac:dyDescent="0.3">
      <c r="A24" s="32" t="s">
        <v>32</v>
      </c>
      <c r="B24" s="102"/>
      <c r="C24" s="124">
        <f t="shared" si="0"/>
        <v>0</v>
      </c>
      <c r="D24" s="113"/>
      <c r="E24" s="93">
        <f t="shared" si="1"/>
        <v>0</v>
      </c>
      <c r="F24" s="176">
        <f t="shared" si="2"/>
        <v>0</v>
      </c>
      <c r="G24" s="94">
        <f>D24+E24</f>
        <v>0</v>
      </c>
      <c r="H24" s="158">
        <f t="shared" si="3"/>
        <v>0</v>
      </c>
      <c r="I24" s="95"/>
      <c r="J24" s="55">
        <f t="shared" si="24"/>
        <v>0</v>
      </c>
      <c r="K24" s="142">
        <f t="shared" si="4"/>
        <v>0</v>
      </c>
      <c r="L24" s="55">
        <f t="shared" si="29"/>
        <v>0</v>
      </c>
      <c r="M24" s="135">
        <f t="shared" si="5"/>
        <v>0</v>
      </c>
      <c r="N24" s="96"/>
      <c r="O24" s="55">
        <f t="shared" si="25"/>
        <v>0</v>
      </c>
      <c r="P24" s="142">
        <f t="shared" si="6"/>
        <v>0</v>
      </c>
      <c r="Q24" s="55">
        <f t="shared" si="26"/>
        <v>0</v>
      </c>
      <c r="R24" s="149">
        <f t="shared" si="7"/>
        <v>0</v>
      </c>
      <c r="S24" s="91">
        <f t="shared" si="8"/>
        <v>0</v>
      </c>
      <c r="T24" s="100">
        <f t="shared" si="9"/>
        <v>0</v>
      </c>
      <c r="U24" s="162">
        <f t="shared" si="10"/>
        <v>0</v>
      </c>
      <c r="V24" s="100">
        <f t="shared" si="11"/>
        <v>0</v>
      </c>
      <c r="W24" s="165">
        <f t="shared" si="12"/>
        <v>0</v>
      </c>
      <c r="X24" s="92"/>
      <c r="Y24" s="56">
        <f>T24</f>
        <v>0</v>
      </c>
      <c r="Z24" s="142">
        <f t="shared" si="14"/>
        <v>0</v>
      </c>
      <c r="AA24" s="56">
        <f>V24+X24</f>
        <v>0</v>
      </c>
      <c r="AB24" s="158">
        <f t="shared" si="16"/>
        <v>0</v>
      </c>
      <c r="AC24" s="96"/>
      <c r="AD24" s="56">
        <f t="shared" si="17"/>
        <v>0</v>
      </c>
      <c r="AE24" s="142">
        <f t="shared" si="18"/>
        <v>0</v>
      </c>
      <c r="AF24" s="56">
        <f t="shared" si="19"/>
        <v>0</v>
      </c>
      <c r="AG24" s="149">
        <f t="shared" si="20"/>
        <v>0</v>
      </c>
      <c r="AH24" s="92">
        <v>100</v>
      </c>
      <c r="AI24" s="55">
        <f t="shared" si="27"/>
        <v>100</v>
      </c>
      <c r="AJ24" s="142">
        <f t="shared" si="21"/>
        <v>1.4492753623188406</v>
      </c>
      <c r="AK24" s="55">
        <f t="shared" si="28"/>
        <v>100</v>
      </c>
      <c r="AL24" s="135">
        <f t="shared" si="22"/>
        <v>1.1235955056179776</v>
      </c>
    </row>
    <row r="25" spans="1:38" ht="22.5" customHeight="1" x14ac:dyDescent="0.3">
      <c r="A25" s="51" t="s">
        <v>33</v>
      </c>
      <c r="B25" s="103">
        <f>SUM(B18:B23)</f>
        <v>400</v>
      </c>
      <c r="C25" s="108">
        <f t="shared" si="0"/>
        <v>100</v>
      </c>
      <c r="D25" s="104">
        <f>SUM(D18:D24)</f>
        <v>200</v>
      </c>
      <c r="E25" s="105">
        <f>SUM(E18:E24)</f>
        <v>400</v>
      </c>
      <c r="F25" s="178">
        <f t="shared" si="2"/>
        <v>100</v>
      </c>
      <c r="G25" s="105">
        <f>SUM(G18:G24)</f>
        <v>600</v>
      </c>
      <c r="H25" s="160">
        <f t="shared" si="3"/>
        <v>100</v>
      </c>
      <c r="I25" s="106">
        <f>SUM(I18:I24)</f>
        <v>200</v>
      </c>
      <c r="J25" s="105">
        <f>SUM(J18:J24)</f>
        <v>600</v>
      </c>
      <c r="K25" s="143">
        <f t="shared" si="4"/>
        <v>100</v>
      </c>
      <c r="L25" s="105">
        <f>SUM(L18:L24)</f>
        <v>800</v>
      </c>
      <c r="M25" s="136">
        <f t="shared" si="5"/>
        <v>100</v>
      </c>
      <c r="N25" s="107">
        <f>SUM(N18:N24)</f>
        <v>0</v>
      </c>
      <c r="O25" s="105">
        <f>SUM(O18:O24)</f>
        <v>600</v>
      </c>
      <c r="P25" s="143">
        <f t="shared" si="6"/>
        <v>66.666666666666657</v>
      </c>
      <c r="Q25" s="105">
        <f>SUM(Q18:Q24)</f>
        <v>800</v>
      </c>
      <c r="R25" s="151">
        <f t="shared" si="7"/>
        <v>72.727272727272734</v>
      </c>
      <c r="S25" s="127">
        <f>SUM(S18:S24)</f>
        <v>2400</v>
      </c>
      <c r="T25" s="105">
        <f>SUM(T18:T24)</f>
        <v>3000</v>
      </c>
      <c r="U25" s="143">
        <f t="shared" si="10"/>
        <v>66.666666666666657</v>
      </c>
      <c r="V25" s="105">
        <f>SUM(V18:V24)</f>
        <v>4000</v>
      </c>
      <c r="W25" s="151">
        <f t="shared" si="12"/>
        <v>72.727272727272734</v>
      </c>
      <c r="X25" s="108">
        <f>SUM(X18:X24)</f>
        <v>1000</v>
      </c>
      <c r="Y25" s="105">
        <f>SUM(Y18:Y24)</f>
        <v>3000</v>
      </c>
      <c r="Z25" s="143">
        <f t="shared" si="14"/>
        <v>66.666666666666657</v>
      </c>
      <c r="AA25" s="105">
        <f>SUM(AA18:AA24)</f>
        <v>5000</v>
      </c>
      <c r="AB25" s="160">
        <f t="shared" si="16"/>
        <v>76.923076923076934</v>
      </c>
      <c r="AC25" s="104">
        <f>SUM(AC18:AC24)</f>
        <v>0</v>
      </c>
      <c r="AD25" s="105">
        <f>SUM(AD18:AD24)</f>
        <v>3000</v>
      </c>
      <c r="AE25" s="143">
        <f t="shared" si="18"/>
        <v>61.224489795918366</v>
      </c>
      <c r="AF25" s="105">
        <f>SUM(AF18:AF24)</f>
        <v>5000</v>
      </c>
      <c r="AG25" s="151">
        <f t="shared" si="20"/>
        <v>72.463768115942031</v>
      </c>
      <c r="AH25" s="109">
        <f>SUM(AH18:AH24)</f>
        <v>-150</v>
      </c>
      <c r="AI25" s="105">
        <f>SUM(AI18:AI24)</f>
        <v>2850</v>
      </c>
      <c r="AJ25" s="143">
        <f t="shared" si="21"/>
        <v>41.304347826086953</v>
      </c>
      <c r="AK25" s="105">
        <f>SUM(AK18:AK24)</f>
        <v>4850</v>
      </c>
      <c r="AL25" s="136">
        <f t="shared" si="22"/>
        <v>54.49438202247191</v>
      </c>
    </row>
    <row r="26" spans="1:38" ht="21.75" customHeight="1" x14ac:dyDescent="0.3">
      <c r="A26" s="22" t="s">
        <v>34</v>
      </c>
      <c r="B26" s="30">
        <v>0</v>
      </c>
      <c r="C26" s="128">
        <f t="shared" si="0"/>
        <v>0</v>
      </c>
      <c r="D26" s="110"/>
      <c r="E26" s="97">
        <f>+B26</f>
        <v>0</v>
      </c>
      <c r="F26" s="179">
        <f t="shared" si="2"/>
        <v>0</v>
      </c>
      <c r="G26" s="98">
        <f t="shared" si="23"/>
        <v>0</v>
      </c>
      <c r="H26" s="172">
        <f t="shared" si="3"/>
        <v>0</v>
      </c>
      <c r="I26" s="129"/>
      <c r="J26" s="55">
        <f>+E26+I26</f>
        <v>0</v>
      </c>
      <c r="K26" s="144">
        <f t="shared" si="4"/>
        <v>0</v>
      </c>
      <c r="L26" s="55">
        <f t="shared" si="29"/>
        <v>0</v>
      </c>
      <c r="M26" s="137">
        <f t="shared" si="5"/>
        <v>0</v>
      </c>
      <c r="N26" s="110">
        <v>100</v>
      </c>
      <c r="O26" s="55">
        <f>+J26+N26</f>
        <v>100</v>
      </c>
      <c r="P26" s="144">
        <f t="shared" si="6"/>
        <v>11.111111111111111</v>
      </c>
      <c r="Q26" s="55">
        <f t="shared" si="26"/>
        <v>100</v>
      </c>
      <c r="R26" s="152">
        <f t="shared" si="7"/>
        <v>9.0909090909090917</v>
      </c>
      <c r="S26" s="91">
        <f>+O26*($V$6-1)</f>
        <v>400</v>
      </c>
      <c r="T26" s="111">
        <f>+O26+S26</f>
        <v>500</v>
      </c>
      <c r="U26" s="161">
        <f t="shared" si="10"/>
        <v>11.111111111111111</v>
      </c>
      <c r="V26" s="111">
        <f>Q26*V$6</f>
        <v>500</v>
      </c>
      <c r="W26" s="167">
        <f t="shared" si="12"/>
        <v>9.0909090909090917</v>
      </c>
      <c r="X26" s="30"/>
      <c r="Y26" s="111">
        <f>T26</f>
        <v>500</v>
      </c>
      <c r="Z26" s="144">
        <f t="shared" si="14"/>
        <v>11.111111111111111</v>
      </c>
      <c r="AA26" s="111">
        <f>V26+X26</f>
        <v>500</v>
      </c>
      <c r="AB26" s="161">
        <f t="shared" si="16"/>
        <v>7.6923076923076925</v>
      </c>
      <c r="AC26" s="110">
        <v>150</v>
      </c>
      <c r="AD26" s="112">
        <f>Y26+AC26</f>
        <v>650</v>
      </c>
      <c r="AE26" s="144">
        <f t="shared" si="18"/>
        <v>13.26530612244898</v>
      </c>
      <c r="AF26" s="111">
        <f>AA26+AC26</f>
        <v>650</v>
      </c>
      <c r="AG26" s="152">
        <f t="shared" si="20"/>
        <v>9.4202898550724647</v>
      </c>
      <c r="AH26" s="30">
        <v>0</v>
      </c>
      <c r="AI26" s="55">
        <f>AD26+AH26</f>
        <v>650</v>
      </c>
      <c r="AJ26" s="144">
        <f t="shared" si="21"/>
        <v>9.4202898550724647</v>
      </c>
      <c r="AK26" s="55">
        <f>AF26+AH26</f>
        <v>650</v>
      </c>
      <c r="AL26" s="137">
        <f t="shared" si="22"/>
        <v>7.3033707865168536</v>
      </c>
    </row>
    <row r="27" spans="1:38" ht="21.75" customHeight="1" x14ac:dyDescent="0.3">
      <c r="A27" s="32" t="s">
        <v>35</v>
      </c>
      <c r="B27" s="102">
        <v>0</v>
      </c>
      <c r="C27" s="124">
        <f t="shared" si="0"/>
        <v>0</v>
      </c>
      <c r="D27" s="113"/>
      <c r="E27" s="55">
        <f>+B27</f>
        <v>0</v>
      </c>
      <c r="F27" s="176">
        <f t="shared" si="2"/>
        <v>0</v>
      </c>
      <c r="G27" s="90">
        <f>D27+E27</f>
        <v>0</v>
      </c>
      <c r="H27" s="173">
        <f t="shared" si="3"/>
        <v>0</v>
      </c>
      <c r="I27" s="130"/>
      <c r="J27" s="55">
        <f t="shared" si="24"/>
        <v>0</v>
      </c>
      <c r="K27" s="145">
        <f t="shared" si="4"/>
        <v>0</v>
      </c>
      <c r="L27" s="55">
        <f t="shared" si="29"/>
        <v>0</v>
      </c>
      <c r="M27" s="138">
        <f t="shared" si="5"/>
        <v>0</v>
      </c>
      <c r="N27" s="113">
        <v>200</v>
      </c>
      <c r="O27" s="55">
        <f>+J27+N27</f>
        <v>200</v>
      </c>
      <c r="P27" s="145">
        <f t="shared" si="6"/>
        <v>22.222222222222221</v>
      </c>
      <c r="Q27" s="55">
        <f t="shared" si="26"/>
        <v>200</v>
      </c>
      <c r="R27" s="153">
        <f t="shared" si="7"/>
        <v>18.181818181818183</v>
      </c>
      <c r="S27" s="91">
        <f>+O27*($V$6-1)</f>
        <v>800</v>
      </c>
      <c r="T27" s="100">
        <f>+O27+S27</f>
        <v>1000</v>
      </c>
      <c r="U27" s="162">
        <f t="shared" si="10"/>
        <v>22.222222222222221</v>
      </c>
      <c r="V27" s="100">
        <f>Q27*V$6</f>
        <v>1000</v>
      </c>
      <c r="W27" s="165">
        <f t="shared" si="12"/>
        <v>18.181818181818183</v>
      </c>
      <c r="X27" s="102"/>
      <c r="Y27" s="100">
        <f>T27</f>
        <v>1000</v>
      </c>
      <c r="Z27" s="145">
        <f t="shared" si="14"/>
        <v>22.222222222222221</v>
      </c>
      <c r="AA27" s="100">
        <f>V27+X27</f>
        <v>1000</v>
      </c>
      <c r="AB27" s="162">
        <f t="shared" si="16"/>
        <v>15.384615384615385</v>
      </c>
      <c r="AC27" s="113">
        <v>250</v>
      </c>
      <c r="AD27" s="101">
        <f>Y27+AC27</f>
        <v>1250</v>
      </c>
      <c r="AE27" s="145">
        <f t="shared" si="18"/>
        <v>25.510204081632654</v>
      </c>
      <c r="AF27" s="100">
        <f>AA27+AC27</f>
        <v>1250</v>
      </c>
      <c r="AG27" s="153">
        <f t="shared" si="20"/>
        <v>18.115942028985508</v>
      </c>
      <c r="AH27" s="102">
        <v>-1200</v>
      </c>
      <c r="AI27" s="55">
        <f>AD27+AH27</f>
        <v>50</v>
      </c>
      <c r="AJ27" s="145">
        <f t="shared" si="21"/>
        <v>0.72463768115942029</v>
      </c>
      <c r="AK27" s="55">
        <f>AF27+AH27</f>
        <v>50</v>
      </c>
      <c r="AL27" s="138">
        <f t="shared" si="22"/>
        <v>0.5617977528089888</v>
      </c>
    </row>
    <row r="28" spans="1:38" ht="21.75" customHeight="1" x14ac:dyDescent="0.3">
      <c r="A28" s="58" t="s">
        <v>36</v>
      </c>
      <c r="B28" s="114">
        <v>0</v>
      </c>
      <c r="C28" s="131">
        <f t="shared" si="0"/>
        <v>0</v>
      </c>
      <c r="D28" s="116"/>
      <c r="E28" s="55">
        <f>+B28</f>
        <v>0</v>
      </c>
      <c r="F28" s="180">
        <f t="shared" si="2"/>
        <v>0</v>
      </c>
      <c r="G28" s="90">
        <f t="shared" si="23"/>
        <v>0</v>
      </c>
      <c r="H28" s="174">
        <f t="shared" si="3"/>
        <v>0</v>
      </c>
      <c r="I28" s="132"/>
      <c r="J28" s="55">
        <f t="shared" si="24"/>
        <v>0</v>
      </c>
      <c r="K28" s="146">
        <f t="shared" si="4"/>
        <v>0</v>
      </c>
      <c r="L28" s="55">
        <f t="shared" si="29"/>
        <v>0</v>
      </c>
      <c r="M28" s="139">
        <f t="shared" si="5"/>
        <v>0</v>
      </c>
      <c r="N28" s="116"/>
      <c r="O28" s="55">
        <f>+J28+N28</f>
        <v>0</v>
      </c>
      <c r="P28" s="146">
        <f t="shared" si="6"/>
        <v>0</v>
      </c>
      <c r="Q28" s="55">
        <f t="shared" si="26"/>
        <v>0</v>
      </c>
      <c r="R28" s="154">
        <f t="shared" si="7"/>
        <v>0</v>
      </c>
      <c r="S28" s="91">
        <f>+O28*($V$6-1)</f>
        <v>0</v>
      </c>
      <c r="T28" s="115">
        <f>+O28+S28</f>
        <v>0</v>
      </c>
      <c r="U28" s="163">
        <f t="shared" si="10"/>
        <v>0</v>
      </c>
      <c r="V28" s="115">
        <f>Q28*V$6</f>
        <v>0</v>
      </c>
      <c r="W28" s="168">
        <f t="shared" si="12"/>
        <v>0</v>
      </c>
      <c r="X28" s="114"/>
      <c r="Y28" s="115">
        <f>T28</f>
        <v>0</v>
      </c>
      <c r="Z28" s="146">
        <f t="shared" si="14"/>
        <v>0</v>
      </c>
      <c r="AA28" s="115">
        <f>V28+X28</f>
        <v>0</v>
      </c>
      <c r="AB28" s="163">
        <f t="shared" si="16"/>
        <v>0</v>
      </c>
      <c r="AC28" s="116"/>
      <c r="AD28" s="117">
        <f>Y28+AC28</f>
        <v>0</v>
      </c>
      <c r="AE28" s="146">
        <f t="shared" si="18"/>
        <v>0</v>
      </c>
      <c r="AF28" s="115">
        <f>AA28+AC28</f>
        <v>0</v>
      </c>
      <c r="AG28" s="154">
        <f t="shared" si="20"/>
        <v>0</v>
      </c>
      <c r="AH28" s="114">
        <v>3350</v>
      </c>
      <c r="AI28" s="55">
        <f>AD28+AH28</f>
        <v>3350</v>
      </c>
      <c r="AJ28" s="146">
        <f t="shared" si="21"/>
        <v>48.550724637681157</v>
      </c>
      <c r="AK28" s="55">
        <f>AF28+AH28</f>
        <v>3350</v>
      </c>
      <c r="AL28" s="139">
        <f t="shared" si="22"/>
        <v>37.640449438202246</v>
      </c>
    </row>
    <row r="29" spans="1:38" s="60" customFormat="1" ht="22.5" customHeight="1" thickBot="1" x14ac:dyDescent="0.35">
      <c r="A29" s="59" t="s">
        <v>37</v>
      </c>
      <c r="B29" s="118">
        <f>SUM(B25:B28)</f>
        <v>400</v>
      </c>
      <c r="C29" s="133">
        <f t="shared" si="0"/>
        <v>100</v>
      </c>
      <c r="D29" s="119">
        <f>SUM(D25:D28)</f>
        <v>200</v>
      </c>
      <c r="E29" s="120">
        <f>SUM(E25:E28)</f>
        <v>400</v>
      </c>
      <c r="F29" s="181">
        <f t="shared" si="2"/>
        <v>100</v>
      </c>
      <c r="G29" s="120">
        <f>SUM(G25:G28)</f>
        <v>600</v>
      </c>
      <c r="H29" s="164">
        <f t="shared" si="3"/>
        <v>100</v>
      </c>
      <c r="I29" s="121">
        <f>SUM(I25:I28)</f>
        <v>200</v>
      </c>
      <c r="J29" s="120">
        <f>SUM(J25:J28)</f>
        <v>600</v>
      </c>
      <c r="K29" s="147">
        <f t="shared" si="4"/>
        <v>100</v>
      </c>
      <c r="L29" s="120">
        <f>SUM(L25:L28)</f>
        <v>800</v>
      </c>
      <c r="M29" s="140">
        <f t="shared" si="5"/>
        <v>100</v>
      </c>
      <c r="N29" s="122">
        <f>SUM(N25:N28)</f>
        <v>300</v>
      </c>
      <c r="O29" s="120">
        <f>SUM(O25:O28)</f>
        <v>900</v>
      </c>
      <c r="P29" s="147">
        <f t="shared" si="6"/>
        <v>100</v>
      </c>
      <c r="Q29" s="120">
        <f>SUM(Q25:Q28)</f>
        <v>1100</v>
      </c>
      <c r="R29" s="155">
        <f t="shared" si="7"/>
        <v>100</v>
      </c>
      <c r="S29" s="121">
        <f>SUM(S25:S28)</f>
        <v>3600</v>
      </c>
      <c r="T29" s="120">
        <f>SUM(T25:T28)</f>
        <v>4500</v>
      </c>
      <c r="U29" s="147">
        <f t="shared" si="10"/>
        <v>100</v>
      </c>
      <c r="V29" s="120">
        <f>SUM(V25:V28)</f>
        <v>5500</v>
      </c>
      <c r="W29" s="169">
        <f t="shared" si="12"/>
        <v>100</v>
      </c>
      <c r="X29" s="118">
        <f>SUM(X25:X28)</f>
        <v>1000</v>
      </c>
      <c r="Y29" s="120">
        <f>SUM(Y25:Y28)</f>
        <v>4500</v>
      </c>
      <c r="Z29" s="147">
        <f t="shared" si="14"/>
        <v>100</v>
      </c>
      <c r="AA29" s="120">
        <f>SUM(AA25:AA28)</f>
        <v>6500</v>
      </c>
      <c r="AB29" s="164">
        <f t="shared" si="16"/>
        <v>100</v>
      </c>
      <c r="AC29" s="119">
        <f>SUM(AC25:AC28)</f>
        <v>400</v>
      </c>
      <c r="AD29" s="120">
        <f>SUM(AD25:AD28)</f>
        <v>4900</v>
      </c>
      <c r="AE29" s="147">
        <f t="shared" si="18"/>
        <v>100</v>
      </c>
      <c r="AF29" s="120">
        <f>SUM(AF25:AF28)</f>
        <v>6900</v>
      </c>
      <c r="AG29" s="155">
        <f t="shared" si="20"/>
        <v>100</v>
      </c>
      <c r="AH29" s="118">
        <f>SUM(AH25:AH28)</f>
        <v>2000</v>
      </c>
      <c r="AI29" s="123">
        <f>SUM(AI25:AI28)</f>
        <v>6900</v>
      </c>
      <c r="AJ29" s="147">
        <f t="shared" si="21"/>
        <v>100</v>
      </c>
      <c r="AK29" s="120">
        <f>SUM(AK25:AK28)</f>
        <v>8900</v>
      </c>
      <c r="AL29" s="140">
        <f t="shared" si="22"/>
        <v>100</v>
      </c>
    </row>
    <row r="30" spans="1:38" ht="12.75" customHeight="1" x14ac:dyDescent="0.2"/>
    <row r="31" spans="1:38" ht="12.75" customHeight="1" x14ac:dyDescent="0.2">
      <c r="D31" s="12"/>
      <c r="I31" s="12"/>
      <c r="N31" s="12"/>
      <c r="S31" s="12"/>
      <c r="X31" s="12"/>
      <c r="AC31" s="12"/>
      <c r="AH31" s="12"/>
    </row>
    <row r="32" spans="1:38" ht="12.75" customHeight="1" x14ac:dyDescent="0.2"/>
    <row r="33" ht="12.75" customHeight="1" x14ac:dyDescent="0.2"/>
    <row r="34" ht="24.75" customHeight="1" x14ac:dyDescent="0.2"/>
    <row r="35" ht="12.75" customHeight="1" x14ac:dyDescent="0.2"/>
    <row r="36" ht="12.75" customHeight="1" x14ac:dyDescent="0.2"/>
  </sheetData>
  <mergeCells count="18">
    <mergeCell ref="AI16:AJ16"/>
    <mergeCell ref="I3:M3"/>
    <mergeCell ref="N3:R3"/>
    <mergeCell ref="S3:W3"/>
    <mergeCell ref="I5:M5"/>
    <mergeCell ref="AI15:AJ15"/>
    <mergeCell ref="S5:W5"/>
    <mergeCell ref="AI8:AJ8"/>
    <mergeCell ref="D2:M2"/>
    <mergeCell ref="N2:AB2"/>
    <mergeCell ref="X7:Y7"/>
    <mergeCell ref="D7:E7"/>
    <mergeCell ref="AC5:AG5"/>
    <mergeCell ref="N5:R5"/>
    <mergeCell ref="AC2:AL2"/>
    <mergeCell ref="AI9:AJ9"/>
    <mergeCell ref="AI11:AJ11"/>
    <mergeCell ref="AI12:AJ12"/>
  </mergeCells>
  <phoneticPr fontId="2"/>
  <pageMargins left="0.43307086614173229" right="0.27559055118110237" top="0.98425196850393704" bottom="0.98425196850393704" header="0.51181102362204722" footer="0.51181102362204722"/>
  <pageSetup paperSize="9" scale="4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資本</vt:lpstr>
      <vt:lpstr>資本!Print_Area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dc:description>資本政策のテンプレートです</dc:description>
  <cp:lastModifiedBy>t</cp:lastModifiedBy>
  <cp:lastPrinted>2021-09-10T13:42:43Z</cp:lastPrinted>
  <dcterms:created xsi:type="dcterms:W3CDTF">2006-10-18T03:41:49Z</dcterms:created>
  <dcterms:modified xsi:type="dcterms:W3CDTF">2021-09-10T13:42:46Z</dcterms:modified>
</cp:coreProperties>
</file>